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6.xml" ContentType="application/vnd.openxmlformats-officedocument.spreadsheetml.comments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БЮДЖЕТ 2023\Исполнение за 2023 год\Проект в Совет\"/>
    </mc:Choice>
  </mc:AlternateContent>
  <bookViews>
    <workbookView xWindow="0" yWindow="0" windowWidth="28800" windowHeight="11835" activeTab="7"/>
  </bookViews>
  <sheets>
    <sheet name="Таблица 1 АД" sheetId="62" r:id="rId1"/>
    <sheet name="Тблица 2" sheetId="7" r:id="rId2"/>
    <sheet name="Струк 3 " sheetId="8" r:id="rId3"/>
    <sheet name="Рструк" sheetId="2" r:id="rId4"/>
    <sheet name="РГРБС" sheetId="1" r:id="rId5"/>
    <sheet name="ЖКХ МП 04" sheetId="6" r:id="rId6"/>
    <sheet name="ЖКХ (02,05) консол 4" sheetId="58" r:id="rId7"/>
    <sheet name="КГП и софин 5" sheetId="42" r:id="rId8"/>
    <sheet name="Нац.проекты 2019-2023 6" sheetId="53" r:id="rId9"/>
    <sheet name="Р РЦП" sheetId="13" r:id="rId10"/>
    <sheet name="ПБС 7" sheetId="10" r:id="rId11"/>
    <sheet name="ВР 8" sheetId="3" r:id="rId12"/>
    <sheet name="Р ВР" sheetId="12" r:id="rId13"/>
    <sheet name="Р ФОТ" sheetId="25" r:id="rId14"/>
    <sheet name="Таблица 9 БУ" sheetId="40" r:id="rId15"/>
    <sheet name="Р МЗ БУ" sheetId="37" r:id="rId16"/>
    <sheet name="Р ИЦ БУ" sheetId="38" r:id="rId17"/>
    <sheet name="Р ПЛ БУ" sheetId="39" r:id="rId18"/>
    <sheet name="Таблица 10 МЗ из ГО 2023" sheetId="61" r:id="rId19"/>
    <sheet name="Р МП 2023" sheetId="43" r:id="rId20"/>
  </sheets>
  <definedNames>
    <definedName name="_xlnm._FilterDatabase" localSheetId="6" hidden="1">'ЖКХ (02,05) консол 4'!$A$5:$E$81</definedName>
    <definedName name="_xlnm._FilterDatabase" localSheetId="5" hidden="1">'ЖКХ МП 04'!$A$4:$E$57</definedName>
    <definedName name="_xlnm._FilterDatabase" localSheetId="7" hidden="1">'КГП и софин 5'!$A$7:$H$94</definedName>
    <definedName name="_xlnm._FilterDatabase" localSheetId="10" hidden="1">'ПБС 7'!$A$4:$G$83</definedName>
    <definedName name="_xlnm._FilterDatabase" localSheetId="0" hidden="1">'Таблица 1 АД'!$A$7:$H$130</definedName>
    <definedName name="APPT" localSheetId="0">'Таблица 1 АД'!#REF!</definedName>
    <definedName name="FIO" localSheetId="0">'Таблица 1 АД'!#REF!</definedName>
    <definedName name="LAST_CELL" localSheetId="0">'Таблица 1 АД'!$K$133</definedName>
    <definedName name="SIGN" localSheetId="0">'Таблица 1 АД'!$B$19:$I$19</definedName>
    <definedName name="_xlnm.Print_Titles" localSheetId="11">'ВР 8'!$5:$5</definedName>
    <definedName name="_xlnm.Print_Titles" localSheetId="6">'ЖКХ (02,05) консол 4'!$5:$5</definedName>
    <definedName name="_xlnm.Print_Titles" localSheetId="5">'ЖКХ МП 04'!$4:$4</definedName>
    <definedName name="_xlnm.Print_Titles" localSheetId="7">'КГП и софин 5'!$5:$7</definedName>
    <definedName name="_xlnm.Print_Titles" localSheetId="8">'Нац.проекты 2019-2023 6'!$5:$6</definedName>
    <definedName name="_xlnm.Print_Titles" localSheetId="10">'ПБС 7'!$4:$5</definedName>
    <definedName name="_xlnm.Print_Titles" localSheetId="2">'Струк 3 '!$6:$6</definedName>
    <definedName name="_xlnm.Print_Titles" localSheetId="0">'Таблица 1 АД'!$7:$7</definedName>
    <definedName name="_xlnm.Print_Titles" localSheetId="18">'Таблица 10 МЗ из ГО 2023'!$6:$8</definedName>
    <definedName name="_xlnm.Print_Titles" localSheetId="14">'Таблица 9 БУ'!$5:$6</definedName>
    <definedName name="_xlnm.Print_Area" localSheetId="7">'КГП и софин 5'!$A$1:$H$79</definedName>
    <definedName name="_xlnm.Print_Area" localSheetId="2">'Струк 3 '!$A$1:$AA$21</definedName>
  </definedNames>
  <calcPr calcId="152511"/>
</workbook>
</file>

<file path=xl/calcChain.xml><?xml version="1.0" encoding="utf-8"?>
<calcChain xmlns="http://schemas.openxmlformats.org/spreadsheetml/2006/main">
  <c r="H129" i="62" l="1"/>
  <c r="H128" i="62"/>
  <c r="G126" i="62"/>
  <c r="H126" i="62" s="1"/>
  <c r="F126" i="62"/>
  <c r="E126" i="62"/>
  <c r="H125" i="62"/>
  <c r="H124" i="62"/>
  <c r="H121" i="62"/>
  <c r="H120" i="62"/>
  <c r="H119" i="62"/>
  <c r="H118" i="62"/>
  <c r="H117" i="62"/>
  <c r="H116" i="62"/>
  <c r="H115" i="62"/>
  <c r="H114" i="62"/>
  <c r="H113" i="62"/>
  <c r="H112" i="62"/>
  <c r="H111" i="62"/>
  <c r="H110" i="62"/>
  <c r="H109" i="62"/>
  <c r="H108" i="62"/>
  <c r="H107" i="62"/>
  <c r="H106" i="62"/>
  <c r="H105" i="62"/>
  <c r="H104" i="62"/>
  <c r="H103" i="62"/>
  <c r="H102" i="62"/>
  <c r="H100" i="62"/>
  <c r="H99" i="62"/>
  <c r="H98" i="62"/>
  <c r="H97" i="62"/>
  <c r="H96" i="62"/>
  <c r="H95" i="62"/>
  <c r="H94" i="62"/>
  <c r="H93" i="62"/>
  <c r="H92" i="62"/>
  <c r="H91" i="62"/>
  <c r="H90" i="62"/>
  <c r="H89" i="62"/>
  <c r="H88" i="62"/>
  <c r="H87" i="62"/>
  <c r="H86" i="62"/>
  <c r="H85" i="62"/>
  <c r="H84" i="62"/>
  <c r="H83" i="62"/>
  <c r="H82" i="62"/>
  <c r="H81" i="62"/>
  <c r="H80" i="62"/>
  <c r="H79" i="62"/>
  <c r="H78" i="62"/>
  <c r="H77" i="62"/>
  <c r="H76" i="62"/>
  <c r="H75" i="62"/>
  <c r="H74" i="62"/>
  <c r="H73" i="62"/>
  <c r="H72" i="62"/>
  <c r="H71" i="62"/>
  <c r="H70" i="62"/>
  <c r="H69" i="62"/>
  <c r="H68" i="62"/>
  <c r="H67" i="62"/>
  <c r="H65" i="62"/>
  <c r="H64" i="62"/>
  <c r="H63" i="62"/>
  <c r="H62" i="62"/>
  <c r="G60" i="62"/>
  <c r="H60" i="62" s="1"/>
  <c r="F60" i="62"/>
  <c r="E60" i="62"/>
  <c r="H59" i="62"/>
  <c r="H58" i="62"/>
  <c r="H56" i="62"/>
  <c r="G55" i="62"/>
  <c r="H55" i="62" s="1"/>
  <c r="F55" i="62"/>
  <c r="E55" i="62"/>
  <c r="H53" i="62"/>
  <c r="H52" i="62"/>
  <c r="H51" i="62"/>
  <c r="H50" i="62"/>
  <c r="H49" i="62"/>
  <c r="H47" i="62"/>
  <c r="H46" i="62"/>
  <c r="H45" i="62"/>
  <c r="H44" i="62"/>
  <c r="G43" i="62"/>
  <c r="F43" i="62"/>
  <c r="H43" i="62" s="1"/>
  <c r="E43" i="62"/>
  <c r="G41" i="62"/>
  <c r="F41" i="62"/>
  <c r="E41" i="62"/>
  <c r="H39" i="62"/>
  <c r="H38" i="62"/>
  <c r="H36" i="62"/>
  <c r="H35" i="62"/>
  <c r="H34" i="62"/>
  <c r="H33" i="62"/>
  <c r="H32" i="62"/>
  <c r="H31" i="62"/>
  <c r="H26" i="62"/>
  <c r="H25" i="62"/>
  <c r="H24" i="62"/>
  <c r="H22" i="62"/>
  <c r="G21" i="62"/>
  <c r="H21" i="62" s="1"/>
  <c r="F21" i="62"/>
  <c r="E21" i="62"/>
  <c r="H20" i="62"/>
  <c r="H19" i="62"/>
  <c r="H18" i="62"/>
  <c r="H17" i="62"/>
  <c r="G16" i="62"/>
  <c r="F16" i="62"/>
  <c r="E16" i="62"/>
  <c r="G14" i="62"/>
  <c r="F14" i="62"/>
  <c r="E14" i="62"/>
  <c r="G12" i="62"/>
  <c r="F12" i="62"/>
  <c r="E12" i="62"/>
  <c r="H8" i="62"/>
  <c r="G8" i="62"/>
  <c r="F8" i="62"/>
  <c r="F130" i="62" s="1"/>
  <c r="E8" i="62"/>
  <c r="A8" i="62"/>
  <c r="A9" i="62" s="1"/>
  <c r="A10" i="62" s="1"/>
  <c r="A11" i="62" s="1"/>
  <c r="A12" i="62" s="1"/>
  <c r="A13" i="62" s="1"/>
  <c r="A14" i="62" s="1"/>
  <c r="A15" i="62" s="1"/>
  <c r="A16" i="62" s="1"/>
  <c r="A17" i="62" s="1"/>
  <c r="A18" i="62" s="1"/>
  <c r="A19" i="62" s="1"/>
  <c r="A20" i="62" s="1"/>
  <c r="A21" i="62" s="1"/>
  <c r="A22" i="62" s="1"/>
  <c r="A23" i="62" s="1"/>
  <c r="A24" i="62" s="1"/>
  <c r="A25" i="62" s="1"/>
  <c r="A26" i="62" s="1"/>
  <c r="A27" i="62" s="1"/>
  <c r="A28" i="62" s="1"/>
  <c r="A29" i="62" s="1"/>
  <c r="A30" i="62" s="1"/>
  <c r="A31" i="62" s="1"/>
  <c r="A32" i="62" s="1"/>
  <c r="A33" i="62" s="1"/>
  <c r="A34" i="62" s="1"/>
  <c r="A35" i="62" s="1"/>
  <c r="A36" i="62" s="1"/>
  <c r="A37" i="62" s="1"/>
  <c r="A38" i="62" s="1"/>
  <c r="A39" i="62" s="1"/>
  <c r="A40" i="62" s="1"/>
  <c r="A41" i="62" s="1"/>
  <c r="A42" i="62" s="1"/>
  <c r="A43" i="62" s="1"/>
  <c r="A44" i="62" s="1"/>
  <c r="A45" i="62" s="1"/>
  <c r="A46" i="62" s="1"/>
  <c r="A47" i="62" s="1"/>
  <c r="A48" i="62" s="1"/>
  <c r="A49" i="62" s="1"/>
  <c r="A50" i="62" s="1"/>
  <c r="A51" i="62" s="1"/>
  <c r="A52" i="62" s="1"/>
  <c r="A53" i="62" s="1"/>
  <c r="A54" i="62" s="1"/>
  <c r="A55" i="62" s="1"/>
  <c r="A56" i="62" s="1"/>
  <c r="A57" i="62" s="1"/>
  <c r="A58" i="62" s="1"/>
  <c r="A59" i="62" s="1"/>
  <c r="A60" i="62" s="1"/>
  <c r="A61" i="62" s="1"/>
  <c r="A62" i="62" s="1"/>
  <c r="A63" i="62" s="1"/>
  <c r="A64" i="62" s="1"/>
  <c r="A65" i="62" s="1"/>
  <c r="A66" i="62" s="1"/>
  <c r="A67" i="62" s="1"/>
  <c r="A68" i="62" s="1"/>
  <c r="A69" i="62" s="1"/>
  <c r="A70" i="62" s="1"/>
  <c r="A71" i="62" s="1"/>
  <c r="A72" i="62" s="1"/>
  <c r="A73" i="62" s="1"/>
  <c r="A74" i="62" s="1"/>
  <c r="A75" i="62" s="1"/>
  <c r="A76" i="62" s="1"/>
  <c r="A77" i="62" s="1"/>
  <c r="A78" i="62" s="1"/>
  <c r="A79" i="62" s="1"/>
  <c r="A80" i="62" s="1"/>
  <c r="A81" i="62" s="1"/>
  <c r="A82" i="62" s="1"/>
  <c r="A83" i="62" s="1"/>
  <c r="A84" i="62" s="1"/>
  <c r="A85" i="62" s="1"/>
  <c r="A86" i="62" s="1"/>
  <c r="A87" i="62" s="1"/>
  <c r="A88" i="62" s="1"/>
  <c r="A89" i="62" s="1"/>
  <c r="A90" i="62" s="1"/>
  <c r="A91" i="62" s="1"/>
  <c r="A92" i="62" s="1"/>
  <c r="A93" i="62" s="1"/>
  <c r="A94" i="62" s="1"/>
  <c r="A95" i="62" s="1"/>
  <c r="A96" i="62" s="1"/>
  <c r="A97" i="62" s="1"/>
  <c r="A98" i="62" s="1"/>
  <c r="A99" i="62" s="1"/>
  <c r="A100" i="62" s="1"/>
  <c r="A101" i="62" s="1"/>
  <c r="A102" i="62" s="1"/>
  <c r="A103" i="62" s="1"/>
  <c r="A104" i="62" s="1"/>
  <c r="A105" i="62" s="1"/>
  <c r="A106" i="62" s="1"/>
  <c r="A107" i="62" s="1"/>
  <c r="A108" i="62" s="1"/>
  <c r="A109" i="62" s="1"/>
  <c r="A110" i="62" s="1"/>
  <c r="A111" i="62" s="1"/>
  <c r="A112" i="62" s="1"/>
  <c r="A113" i="62" s="1"/>
  <c r="A114" i="62" s="1"/>
  <c r="A115" i="62" s="1"/>
  <c r="A116" i="62" s="1"/>
  <c r="A117" i="62" s="1"/>
  <c r="A118" i="62" s="1"/>
  <c r="A119" i="62" s="1"/>
  <c r="A120" i="62" s="1"/>
  <c r="A121" i="62" s="1"/>
  <c r="A122" i="62" s="1"/>
  <c r="A123" i="62" s="1"/>
  <c r="A124" i="62" s="1"/>
  <c r="A125" i="62" s="1"/>
  <c r="A126" i="62" s="1"/>
  <c r="A127" i="62" s="1"/>
  <c r="A128" i="62" s="1"/>
  <c r="A129" i="62" s="1"/>
  <c r="E130" i="62" l="1"/>
  <c r="G130" i="62"/>
  <c r="H16" i="62"/>
  <c r="H130" i="62"/>
  <c r="B15" i="37" l="1"/>
  <c r="M11" i="40"/>
  <c r="N24" i="61" l="1"/>
  <c r="B14" i="39"/>
  <c r="B15" i="38"/>
  <c r="O8" i="40"/>
  <c r="N8" i="40"/>
  <c r="H18" i="40"/>
  <c r="H30" i="40"/>
  <c r="H50" i="40"/>
  <c r="I50" i="40"/>
  <c r="J50" i="40"/>
  <c r="H66" i="40"/>
  <c r="F54" i="10" l="1"/>
  <c r="F53" i="10"/>
  <c r="F59" i="10"/>
  <c r="F58" i="10"/>
  <c r="F57" i="10"/>
  <c r="F56" i="10"/>
  <c r="H8" i="3" l="1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4" i="3"/>
  <c r="H23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7" i="3"/>
  <c r="G8" i="3"/>
  <c r="G10" i="3"/>
  <c r="G11" i="3"/>
  <c r="G12" i="3"/>
  <c r="G13" i="3"/>
  <c r="G14" i="3"/>
  <c r="G15" i="3"/>
  <c r="G16" i="3"/>
  <c r="G17" i="3"/>
  <c r="G18" i="3"/>
  <c r="G20" i="3"/>
  <c r="G21" i="3"/>
  <c r="G22" i="3"/>
  <c r="G24" i="3"/>
  <c r="G25" i="3"/>
  <c r="G26" i="3"/>
  <c r="G27" i="3"/>
  <c r="G28" i="3"/>
  <c r="G29" i="3"/>
  <c r="G31" i="3"/>
  <c r="G32" i="3"/>
  <c r="G33" i="3"/>
  <c r="G34" i="3"/>
  <c r="G36" i="3"/>
  <c r="G37" i="3"/>
  <c r="G38" i="3"/>
  <c r="G39" i="3"/>
  <c r="G40" i="3"/>
  <c r="G42" i="3"/>
  <c r="G43" i="3"/>
  <c r="G44" i="3"/>
  <c r="G45" i="3"/>
  <c r="G46" i="3"/>
  <c r="G7" i="3"/>
  <c r="D6" i="3"/>
  <c r="G8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9" i="10"/>
  <c r="G42" i="10"/>
  <c r="G43" i="10"/>
  <c r="G44" i="10"/>
  <c r="G46" i="10"/>
  <c r="G47" i="10"/>
  <c r="G48" i="10"/>
  <c r="G50" i="10"/>
  <c r="G51" i="10"/>
  <c r="G52" i="10"/>
  <c r="G55" i="10"/>
  <c r="G60" i="10"/>
  <c r="G61" i="10"/>
  <c r="G62" i="10"/>
  <c r="G64" i="10"/>
  <c r="G67" i="10"/>
  <c r="G68" i="10"/>
  <c r="G69" i="10"/>
  <c r="G70" i="10"/>
  <c r="G71" i="10"/>
  <c r="G75" i="10"/>
  <c r="G76" i="10"/>
  <c r="G77" i="10"/>
  <c r="G78" i="10"/>
  <c r="G79" i="10"/>
  <c r="G80" i="10"/>
  <c r="G81" i="10"/>
  <c r="G82" i="10"/>
  <c r="G83" i="10"/>
  <c r="F8" i="10"/>
  <c r="F11" i="10"/>
  <c r="F12" i="10"/>
  <c r="F13" i="10"/>
  <c r="F15" i="10"/>
  <c r="F16" i="10"/>
  <c r="F17" i="10"/>
  <c r="F18" i="10"/>
  <c r="F19" i="10"/>
  <c r="F20" i="10"/>
  <c r="F21" i="10"/>
  <c r="F22" i="10"/>
  <c r="F23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42" i="10"/>
  <c r="F43" i="10"/>
  <c r="F45" i="10"/>
  <c r="F46" i="10"/>
  <c r="F47" i="10"/>
  <c r="F48" i="10"/>
  <c r="F50" i="10"/>
  <c r="F51" i="10"/>
  <c r="F52" i="10"/>
  <c r="F55" i="10"/>
  <c r="F62" i="10"/>
  <c r="F63" i="10"/>
  <c r="F64" i="10"/>
  <c r="F67" i="10"/>
  <c r="F68" i="10"/>
  <c r="F70" i="10"/>
  <c r="F71" i="10"/>
  <c r="F72" i="10"/>
  <c r="F73" i="10"/>
  <c r="F75" i="10"/>
  <c r="F76" i="10"/>
  <c r="F77" i="10"/>
  <c r="F78" i="10"/>
  <c r="F79" i="10"/>
  <c r="F80" i="10"/>
  <c r="F81" i="10"/>
  <c r="F82" i="10"/>
  <c r="F83" i="10"/>
  <c r="L18" i="53" l="1"/>
  <c r="K18" i="53"/>
  <c r="C88" i="42" l="1"/>
  <c r="D88" i="42"/>
  <c r="E88" i="42"/>
  <c r="B88" i="42"/>
  <c r="G77" i="42"/>
  <c r="F77" i="42"/>
  <c r="C76" i="42"/>
  <c r="D76" i="42"/>
  <c r="E76" i="42"/>
  <c r="B76" i="42"/>
  <c r="G66" i="42"/>
  <c r="F66" i="42"/>
  <c r="F67" i="42"/>
  <c r="F69" i="42"/>
  <c r="G57" i="42"/>
  <c r="F57" i="42"/>
  <c r="G59" i="42"/>
  <c r="F59" i="42"/>
  <c r="F46" i="42"/>
  <c r="F44" i="42"/>
  <c r="F42" i="42"/>
  <c r="G38" i="42"/>
  <c r="F38" i="42"/>
  <c r="G37" i="42"/>
  <c r="F37" i="42"/>
  <c r="G35" i="42"/>
  <c r="F35" i="42"/>
  <c r="C34" i="42"/>
  <c r="D34" i="42"/>
  <c r="E34" i="42"/>
  <c r="B34" i="42"/>
  <c r="F24" i="42"/>
  <c r="F53" i="42"/>
  <c r="F52" i="42"/>
  <c r="F50" i="42"/>
  <c r="F49" i="42"/>
  <c r="F31" i="42"/>
  <c r="F21" i="42"/>
  <c r="F20" i="42"/>
  <c r="F16" i="42"/>
  <c r="G15" i="42"/>
  <c r="F15" i="42"/>
  <c r="F10" i="42"/>
  <c r="G27" i="42"/>
  <c r="G28" i="42"/>
  <c r="F27" i="42"/>
  <c r="F28" i="42"/>
  <c r="G26" i="42"/>
  <c r="F26" i="42"/>
  <c r="C8" i="58" l="1"/>
  <c r="B8" i="58"/>
  <c r="D61" i="58"/>
  <c r="C12" i="58"/>
  <c r="B12" i="58"/>
  <c r="C10" i="58"/>
  <c r="D10" i="58" s="1"/>
  <c r="B10" i="58"/>
  <c r="C9" i="58"/>
  <c r="B9" i="58"/>
  <c r="D79" i="58"/>
  <c r="D80" i="58"/>
  <c r="C78" i="58"/>
  <c r="B78" i="58"/>
  <c r="D81" i="58"/>
  <c r="D77" i="58"/>
  <c r="D76" i="58"/>
  <c r="C75" i="58"/>
  <c r="B75" i="58"/>
  <c r="D40" i="58"/>
  <c r="C33" i="58"/>
  <c r="B33" i="58"/>
  <c r="D62" i="58"/>
  <c r="D39" i="58"/>
  <c r="D47" i="58"/>
  <c r="C41" i="58"/>
  <c r="B41" i="58"/>
  <c r="D24" i="58"/>
  <c r="D23" i="58"/>
  <c r="C64" i="58"/>
  <c r="B64" i="58"/>
  <c r="C14" i="58"/>
  <c r="B14" i="58"/>
  <c r="D71" i="58"/>
  <c r="D72" i="58"/>
  <c r="D63" i="58"/>
  <c r="D60" i="58"/>
  <c r="D59" i="58"/>
  <c r="C48" i="58"/>
  <c r="B48" i="58"/>
  <c r="D32" i="58"/>
  <c r="C29" i="58"/>
  <c r="B29" i="58"/>
  <c r="D74" i="58"/>
  <c r="C73" i="58"/>
  <c r="B73" i="58"/>
  <c r="D70" i="58"/>
  <c r="D69" i="58"/>
  <c r="D68" i="58"/>
  <c r="D67" i="58"/>
  <c r="D66" i="58"/>
  <c r="D65" i="58"/>
  <c r="D58" i="58"/>
  <c r="D57" i="58"/>
  <c r="D56" i="58"/>
  <c r="D55" i="58"/>
  <c r="D54" i="58"/>
  <c r="D53" i="58"/>
  <c r="D52" i="58"/>
  <c r="D51" i="58"/>
  <c r="D50" i="58"/>
  <c r="D49" i="58"/>
  <c r="D46" i="58"/>
  <c r="D45" i="58"/>
  <c r="D44" i="58"/>
  <c r="D43" i="58"/>
  <c r="D42" i="58"/>
  <c r="D38" i="58"/>
  <c r="D37" i="58"/>
  <c r="D36" i="58"/>
  <c r="D35" i="58"/>
  <c r="D34" i="58"/>
  <c r="D31" i="58"/>
  <c r="D30" i="58"/>
  <c r="D28" i="58"/>
  <c r="D27" i="58"/>
  <c r="D26" i="58"/>
  <c r="C25" i="58"/>
  <c r="B25" i="58"/>
  <c r="D22" i="58"/>
  <c r="D21" i="58"/>
  <c r="D20" i="58"/>
  <c r="D19" i="58"/>
  <c r="D18" i="58"/>
  <c r="D17" i="58"/>
  <c r="D16" i="58"/>
  <c r="D15" i="58"/>
  <c r="C11" i="58"/>
  <c r="B11" i="58"/>
  <c r="C8" i="6"/>
  <c r="B8" i="6"/>
  <c r="D21" i="6"/>
  <c r="D30" i="6"/>
  <c r="D34" i="6"/>
  <c r="D35" i="6"/>
  <c r="D36" i="6"/>
  <c r="D37" i="6"/>
  <c r="D33" i="6"/>
  <c r="D54" i="6"/>
  <c r="D41" i="6"/>
  <c r="D40" i="6"/>
  <c r="D44" i="6"/>
  <c r="D22" i="6"/>
  <c r="C19" i="6"/>
  <c r="B19" i="6"/>
  <c r="D43" i="6"/>
  <c r="D29" i="6"/>
  <c r="C7" i="6"/>
  <c r="B7" i="6"/>
  <c r="D13" i="6"/>
  <c r="D14" i="6"/>
  <c r="D15" i="6"/>
  <c r="D16" i="6"/>
  <c r="C32" i="6"/>
  <c r="B32" i="6"/>
  <c r="B15" i="1"/>
  <c r="O16" i="2"/>
  <c r="Y7" i="8"/>
  <c r="X7" i="8"/>
  <c r="D11" i="58" l="1"/>
  <c r="D12" i="58"/>
  <c r="D25" i="58"/>
  <c r="D75" i="58"/>
  <c r="D73" i="58"/>
  <c r="D78" i="58"/>
  <c r="C6" i="58"/>
  <c r="B6" i="58"/>
  <c r="D33" i="58"/>
  <c r="D41" i="58"/>
  <c r="D64" i="58"/>
  <c r="D14" i="58"/>
  <c r="D48" i="58"/>
  <c r="D29" i="58"/>
  <c r="M63" i="40"/>
  <c r="M59" i="40"/>
  <c r="M55" i="40"/>
  <c r="M51" i="40"/>
  <c r="M47" i="40"/>
  <c r="M43" i="40"/>
  <c r="M39" i="40"/>
  <c r="M35" i="40"/>
  <c r="M31" i="40"/>
  <c r="M27" i="40"/>
  <c r="M23" i="40"/>
  <c r="M19" i="40"/>
  <c r="M15" i="40"/>
  <c r="D6" i="58" l="1"/>
  <c r="B5" i="6" l="1"/>
  <c r="C5" i="6"/>
  <c r="B13" i="39" l="1"/>
  <c r="B14" i="38"/>
  <c r="P8" i="40" l="1"/>
  <c r="B14" i="37" l="1"/>
  <c r="J30" i="40" l="1"/>
  <c r="I30" i="40"/>
  <c r="I22" i="40"/>
  <c r="J22" i="40"/>
  <c r="H22" i="40"/>
  <c r="D78" i="42" l="1"/>
  <c r="E78" i="42"/>
  <c r="B78" i="42"/>
  <c r="C70" i="42"/>
  <c r="D70" i="42"/>
  <c r="E70" i="42"/>
  <c r="B70" i="42"/>
  <c r="C63" i="42"/>
  <c r="D63" i="42"/>
  <c r="E63" i="42"/>
  <c r="B63" i="42"/>
  <c r="C23" i="42"/>
  <c r="D23" i="42"/>
  <c r="E23" i="42"/>
  <c r="B23" i="42"/>
  <c r="C40" i="10" l="1"/>
  <c r="D40" i="10"/>
  <c r="E40" i="10"/>
  <c r="B40" i="10"/>
  <c r="C9" i="10"/>
  <c r="D9" i="10"/>
  <c r="E9" i="10"/>
  <c r="G9" i="10" l="1"/>
  <c r="G40" i="10"/>
  <c r="F40" i="10"/>
  <c r="B65" i="10"/>
  <c r="G18" i="53" l="1"/>
  <c r="D57" i="6"/>
  <c r="D50" i="6"/>
  <c r="D51" i="6"/>
  <c r="D52" i="6"/>
  <c r="D53" i="6"/>
  <c r="D55" i="6"/>
  <c r="D39" i="6"/>
  <c r="D42" i="6"/>
  <c r="D45" i="6"/>
  <c r="D46" i="6"/>
  <c r="D47" i="6"/>
  <c r="D28" i="6"/>
  <c r="D31" i="6"/>
  <c r="D24" i="6"/>
  <c r="D20" i="6"/>
  <c r="D11" i="6"/>
  <c r="D12" i="6"/>
  <c r="D17" i="6"/>
  <c r="C56" i="6"/>
  <c r="B56" i="6"/>
  <c r="C26" i="6"/>
  <c r="B26" i="6"/>
  <c r="B14" i="1" l="1"/>
  <c r="O15" i="2"/>
  <c r="W7" i="8"/>
  <c r="V7" i="8"/>
  <c r="F20" i="7"/>
  <c r="I18" i="53" l="1"/>
  <c r="E18" i="53"/>
  <c r="C18" i="53"/>
  <c r="B12" i="39" l="1"/>
  <c r="B13" i="38"/>
  <c r="B13" i="37"/>
  <c r="B12" i="37"/>
  <c r="E14" i="40" l="1"/>
  <c r="F14" i="40"/>
  <c r="G14" i="40"/>
  <c r="C13" i="40"/>
  <c r="D13" i="40"/>
  <c r="B13" i="40"/>
  <c r="C11" i="40"/>
  <c r="D11" i="40"/>
  <c r="B11" i="40"/>
  <c r="F9" i="40"/>
  <c r="G9" i="40"/>
  <c r="H9" i="40"/>
  <c r="I9" i="40"/>
  <c r="J9" i="40"/>
  <c r="E9" i="40"/>
  <c r="F7" i="40"/>
  <c r="G7" i="40"/>
  <c r="H7" i="40"/>
  <c r="I7" i="40"/>
  <c r="J7" i="40"/>
  <c r="K7" i="40"/>
  <c r="L7" i="40"/>
  <c r="N7" i="40"/>
  <c r="O7" i="40"/>
  <c r="P7" i="40"/>
  <c r="E7" i="40"/>
  <c r="C14" i="40" l="1"/>
  <c r="B14" i="40"/>
  <c r="D14" i="40"/>
  <c r="C25" i="42" l="1"/>
  <c r="D25" i="42"/>
  <c r="E25" i="42"/>
  <c r="B25" i="42"/>
  <c r="C78" i="42"/>
  <c r="C32" i="42" l="1"/>
  <c r="D32" i="42"/>
  <c r="E32" i="42"/>
  <c r="B32" i="42"/>
  <c r="O14" i="2"/>
  <c r="B13" i="1"/>
  <c r="D25" i="6" l="1"/>
  <c r="C10" i="6"/>
  <c r="B10" i="6"/>
  <c r="C38" i="6"/>
  <c r="B38" i="6"/>
  <c r="C23" i="6"/>
  <c r="B23" i="6"/>
  <c r="D23" i="6" l="1"/>
  <c r="AA7" i="8"/>
  <c r="Z7" i="8"/>
  <c r="B11" i="39" l="1"/>
  <c r="B12" i="38"/>
  <c r="C54" i="42" l="1"/>
  <c r="D54" i="42"/>
  <c r="E54" i="42"/>
  <c r="B54" i="42"/>
  <c r="D7" i="6" l="1"/>
  <c r="D65" i="10" l="1"/>
  <c r="C74" i="10"/>
  <c r="B12" i="1"/>
  <c r="O13" i="2"/>
  <c r="T7" i="8"/>
  <c r="U7" i="8"/>
  <c r="F65" i="10" l="1"/>
  <c r="M7" i="40"/>
  <c r="D27" i="6"/>
  <c r="B10" i="39" l="1"/>
  <c r="B11" i="38"/>
  <c r="B11" i="37"/>
  <c r="C65" i="10" l="1"/>
  <c r="E65" i="10"/>
  <c r="B9" i="10"/>
  <c r="F9" i="10" l="1"/>
  <c r="C6" i="10"/>
  <c r="G65" i="10"/>
  <c r="C47" i="42"/>
  <c r="D47" i="42"/>
  <c r="E47" i="42"/>
  <c r="B47" i="42"/>
  <c r="C74" i="42" l="1"/>
  <c r="D74" i="42"/>
  <c r="E74" i="42"/>
  <c r="B74" i="42"/>
  <c r="F74" i="42" l="1"/>
  <c r="C9" i="42" l="1"/>
  <c r="D9" i="42"/>
  <c r="E9" i="42"/>
  <c r="B9" i="42"/>
  <c r="D18" i="6" l="1"/>
  <c r="B11" i="1" l="1"/>
  <c r="O12" i="2"/>
  <c r="S7" i="8"/>
  <c r="R7" i="8"/>
  <c r="H58" i="40" l="1"/>
  <c r="H46" i="40"/>
  <c r="H42" i="40"/>
  <c r="H38" i="40"/>
  <c r="H34" i="40"/>
  <c r="H26" i="40"/>
  <c r="B7" i="39" l="1"/>
  <c r="B8" i="39"/>
  <c r="B9" i="39"/>
  <c r="B6" i="39"/>
  <c r="B10" i="38" l="1"/>
  <c r="B10" i="37" l="1"/>
  <c r="D6" i="13"/>
  <c r="B10" i="1"/>
  <c r="O11" i="2"/>
  <c r="P7" i="8"/>
  <c r="Q7" i="8"/>
  <c r="F14" i="7"/>
  <c r="D74" i="10"/>
  <c r="E74" i="10"/>
  <c r="E6" i="10" s="1"/>
  <c r="B74" i="10"/>
  <c r="B6" i="10" s="1"/>
  <c r="B9" i="38"/>
  <c r="B9" i="37"/>
  <c r="B7" i="40"/>
  <c r="E10" i="40"/>
  <c r="C45" i="40"/>
  <c r="D45" i="40"/>
  <c r="B45" i="40"/>
  <c r="C43" i="40"/>
  <c r="D43" i="40"/>
  <c r="B43" i="40"/>
  <c r="C41" i="40"/>
  <c r="D41" i="40"/>
  <c r="B41" i="40"/>
  <c r="C39" i="40"/>
  <c r="D39" i="40"/>
  <c r="B39" i="40"/>
  <c r="C37" i="40"/>
  <c r="D37" i="40"/>
  <c r="B37" i="40"/>
  <c r="C35" i="40"/>
  <c r="D35" i="40"/>
  <c r="B35" i="40"/>
  <c r="C33" i="40"/>
  <c r="D33" i="40"/>
  <c r="B33" i="40"/>
  <c r="C31" i="40"/>
  <c r="D31" i="40"/>
  <c r="B31" i="40"/>
  <c r="C29" i="40"/>
  <c r="D29" i="40"/>
  <c r="B29" i="40"/>
  <c r="C27" i="40"/>
  <c r="D27" i="40"/>
  <c r="B27" i="40"/>
  <c r="C25" i="40"/>
  <c r="D25" i="40"/>
  <c r="B25" i="40"/>
  <c r="C23" i="40"/>
  <c r="D23" i="40"/>
  <c r="B23" i="40"/>
  <c r="C21" i="40"/>
  <c r="D21" i="40"/>
  <c r="B21" i="40"/>
  <c r="C19" i="40"/>
  <c r="D19" i="40"/>
  <c r="B19" i="40"/>
  <c r="C17" i="40"/>
  <c r="D17" i="40"/>
  <c r="B17" i="40"/>
  <c r="C15" i="40"/>
  <c r="D15" i="40"/>
  <c r="B15" i="40"/>
  <c r="E46" i="40"/>
  <c r="F46" i="40"/>
  <c r="G46" i="40"/>
  <c r="I46" i="40"/>
  <c r="J46" i="40"/>
  <c r="E42" i="40"/>
  <c r="F42" i="40"/>
  <c r="G42" i="40"/>
  <c r="I42" i="40"/>
  <c r="J42" i="40"/>
  <c r="E38" i="40"/>
  <c r="F38" i="40"/>
  <c r="G38" i="40"/>
  <c r="I38" i="40"/>
  <c r="J38" i="40"/>
  <c r="E34" i="40"/>
  <c r="F34" i="40"/>
  <c r="G34" i="40"/>
  <c r="I34" i="40"/>
  <c r="J34" i="40"/>
  <c r="E30" i="40"/>
  <c r="F30" i="40"/>
  <c r="G30" i="40"/>
  <c r="E26" i="40"/>
  <c r="F26" i="40"/>
  <c r="G26" i="40"/>
  <c r="I26" i="40"/>
  <c r="J26" i="40"/>
  <c r="E22" i="40"/>
  <c r="F22" i="40"/>
  <c r="G22" i="40"/>
  <c r="E18" i="40"/>
  <c r="F18" i="40"/>
  <c r="G18" i="40"/>
  <c r="I18" i="40"/>
  <c r="J18" i="40"/>
  <c r="E6" i="3"/>
  <c r="G6" i="3" s="1"/>
  <c r="F6" i="3"/>
  <c r="C30" i="42"/>
  <c r="D30" i="42"/>
  <c r="E30" i="42"/>
  <c r="B30" i="42"/>
  <c r="B9" i="1"/>
  <c r="O10" i="2"/>
  <c r="N7" i="8"/>
  <c r="O7" i="8"/>
  <c r="B4" i="39"/>
  <c r="D15" i="39" s="1"/>
  <c r="B15" i="39" s="1"/>
  <c r="B5" i="39"/>
  <c r="B4" i="38"/>
  <c r="F8" i="38" s="1"/>
  <c r="B5" i="38"/>
  <c r="B6" i="38"/>
  <c r="B7" i="38"/>
  <c r="C8" i="38"/>
  <c r="G8" i="38"/>
  <c r="B4" i="37"/>
  <c r="E8" i="37" s="1"/>
  <c r="B5" i="37"/>
  <c r="B6" i="37"/>
  <c r="B7" i="37"/>
  <c r="F8" i="37"/>
  <c r="B47" i="40"/>
  <c r="C47" i="40"/>
  <c r="D47" i="40"/>
  <c r="B49" i="40"/>
  <c r="C49" i="40"/>
  <c r="D49" i="40"/>
  <c r="E50" i="40"/>
  <c r="F50" i="40"/>
  <c r="G50" i="40"/>
  <c r="B51" i="40"/>
  <c r="C51" i="40"/>
  <c r="D51" i="40"/>
  <c r="B53" i="40"/>
  <c r="C53" i="40"/>
  <c r="D53" i="40"/>
  <c r="E54" i="40"/>
  <c r="F54" i="40"/>
  <c r="G54" i="40"/>
  <c r="I54" i="40"/>
  <c r="J54" i="40"/>
  <c r="B55" i="40"/>
  <c r="C55" i="40"/>
  <c r="D55" i="40"/>
  <c r="B57" i="40"/>
  <c r="C57" i="40"/>
  <c r="D57" i="40"/>
  <c r="E58" i="40"/>
  <c r="F58" i="40"/>
  <c r="G58" i="40"/>
  <c r="I58" i="40"/>
  <c r="J58" i="40"/>
  <c r="B59" i="40"/>
  <c r="C59" i="40"/>
  <c r="D59" i="40"/>
  <c r="B61" i="40"/>
  <c r="C61" i="40"/>
  <c r="D61" i="40"/>
  <c r="E62" i="40"/>
  <c r="F62" i="40"/>
  <c r="G62" i="40"/>
  <c r="H62" i="40"/>
  <c r="I62" i="40"/>
  <c r="J62" i="40"/>
  <c r="B63" i="40"/>
  <c r="C63" i="40"/>
  <c r="D63" i="40"/>
  <c r="B65" i="40"/>
  <c r="C65" i="40"/>
  <c r="D65" i="40"/>
  <c r="E66" i="40"/>
  <c r="F66" i="40"/>
  <c r="G66" i="40"/>
  <c r="I66" i="40"/>
  <c r="J66" i="40"/>
  <c r="B3" i="25"/>
  <c r="B4" i="25"/>
  <c r="B5" i="25"/>
  <c r="B6" i="25"/>
  <c r="B7" i="25"/>
  <c r="B8" i="25"/>
  <c r="C6" i="3"/>
  <c r="F7" i="10"/>
  <c r="G7" i="10"/>
  <c r="D2" i="13"/>
  <c r="D3" i="13"/>
  <c r="D4" i="13"/>
  <c r="D7" i="13"/>
  <c r="D8" i="13"/>
  <c r="B11" i="42"/>
  <c r="C11" i="42"/>
  <c r="D11" i="42"/>
  <c r="E11" i="42"/>
  <c r="B41" i="42"/>
  <c r="C41" i="42"/>
  <c r="D41" i="42"/>
  <c r="E41" i="42"/>
  <c r="B51" i="42"/>
  <c r="C51" i="42"/>
  <c r="D51" i="42"/>
  <c r="E51" i="42"/>
  <c r="F71" i="42"/>
  <c r="G71" i="42"/>
  <c r="D19" i="6"/>
  <c r="D48" i="6"/>
  <c r="B49" i="6"/>
  <c r="C49" i="6"/>
  <c r="B2" i="1"/>
  <c r="B3" i="1"/>
  <c r="B4" i="1"/>
  <c r="B5" i="1"/>
  <c r="B6" i="1"/>
  <c r="B7" i="1"/>
  <c r="B8" i="1"/>
  <c r="O3" i="2"/>
  <c r="O4" i="2"/>
  <c r="O5" i="2"/>
  <c r="O6" i="2"/>
  <c r="O7" i="2"/>
  <c r="O8" i="2"/>
  <c r="O9" i="2"/>
  <c r="B7" i="8"/>
  <c r="C7" i="8"/>
  <c r="D7" i="8"/>
  <c r="E7" i="8"/>
  <c r="F7" i="8"/>
  <c r="G7" i="8"/>
  <c r="H7" i="8"/>
  <c r="I7" i="8"/>
  <c r="J7" i="8"/>
  <c r="K7" i="8"/>
  <c r="L7" i="8"/>
  <c r="M7" i="8"/>
  <c r="B7" i="7"/>
  <c r="C7" i="7"/>
  <c r="D7" i="7"/>
  <c r="E9" i="7"/>
  <c r="F9" i="7"/>
  <c r="E10" i="7"/>
  <c r="F10" i="7"/>
  <c r="E11" i="7"/>
  <c r="F11" i="7"/>
  <c r="E12" i="7"/>
  <c r="F12" i="7"/>
  <c r="E13" i="7"/>
  <c r="F13" i="7"/>
  <c r="E15" i="7"/>
  <c r="F15" i="7"/>
  <c r="E16" i="7"/>
  <c r="F16" i="7"/>
  <c r="E18" i="7"/>
  <c r="F18" i="7"/>
  <c r="E19" i="7"/>
  <c r="F19" i="7"/>
  <c r="E21" i="7"/>
  <c r="F21" i="7"/>
  <c r="D8" i="38" l="1"/>
  <c r="G74" i="10"/>
  <c r="F74" i="10"/>
  <c r="D6" i="10"/>
  <c r="E8" i="42"/>
  <c r="D8" i="42"/>
  <c r="C8" i="42"/>
  <c r="B8" i="42"/>
  <c r="E7" i="7"/>
  <c r="D54" i="40"/>
  <c r="E8" i="38"/>
  <c r="B8" i="38" s="1"/>
  <c r="C54" i="40"/>
  <c r="D8" i="6"/>
  <c r="B54" i="40"/>
  <c r="B50" i="40"/>
  <c r="D42" i="40"/>
  <c r="B30" i="40"/>
  <c r="C26" i="40"/>
  <c r="B18" i="40"/>
  <c r="H6" i="3"/>
  <c r="D56" i="6"/>
  <c r="D26" i="6"/>
  <c r="D10" i="6"/>
  <c r="D38" i="6"/>
  <c r="D49" i="6"/>
  <c r="F7" i="7"/>
  <c r="D32" i="6"/>
  <c r="D66" i="40"/>
  <c r="D58" i="40"/>
  <c r="D50" i="40"/>
  <c r="C66" i="40"/>
  <c r="C58" i="40"/>
  <c r="B58" i="40"/>
  <c r="C50" i="40"/>
  <c r="B66" i="40"/>
  <c r="D62" i="40"/>
  <c r="C62" i="40"/>
  <c r="B62" i="40"/>
  <c r="B46" i="40"/>
  <c r="C46" i="40"/>
  <c r="C42" i="40"/>
  <c r="B42" i="40"/>
  <c r="C38" i="40"/>
  <c r="D38" i="40"/>
  <c r="B38" i="40"/>
  <c r="C34" i="40"/>
  <c r="D34" i="40"/>
  <c r="B34" i="40"/>
  <c r="D30" i="40"/>
  <c r="C30" i="40"/>
  <c r="D26" i="40"/>
  <c r="C22" i="40"/>
  <c r="C9" i="40"/>
  <c r="D22" i="40"/>
  <c r="I10" i="40"/>
  <c r="H10" i="40"/>
  <c r="F10" i="40"/>
  <c r="C7" i="40"/>
  <c r="B22" i="40"/>
  <c r="D18" i="40"/>
  <c r="D9" i="40"/>
  <c r="J10" i="40"/>
  <c r="D7" i="40"/>
  <c r="G10" i="40"/>
  <c r="C18" i="40"/>
  <c r="B9" i="40"/>
  <c r="B10" i="40" s="1"/>
  <c r="B26" i="40"/>
  <c r="C8" i="37"/>
  <c r="D8" i="37"/>
  <c r="H8" i="37"/>
  <c r="G8" i="37"/>
  <c r="D46" i="40"/>
  <c r="D5" i="6" l="1"/>
  <c r="C10" i="40"/>
  <c r="D10" i="40"/>
  <c r="B8" i="37"/>
  <c r="F6" i="10"/>
  <c r="G6" i="10"/>
</calcChain>
</file>

<file path=xl/comments1.xml><?xml version="1.0" encoding="utf-8"?>
<comments xmlns="http://schemas.openxmlformats.org/spreadsheetml/2006/main">
  <authors>
    <author>LLI</author>
  </authors>
  <commentList>
    <comment ref="C47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с учетом пени 1659,38</t>
        </r>
      </text>
    </comment>
  </commentList>
</comments>
</file>

<file path=xl/comments2.xml><?xml version="1.0" encoding="utf-8"?>
<comments xmlns="http://schemas.openxmlformats.org/spreadsheetml/2006/main">
  <authors>
    <author>LLI</author>
  </authors>
  <commentList>
    <comment ref="C57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с учетом пени 1659,38</t>
        </r>
      </text>
    </comment>
    <comment ref="C71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с учетом пени 96 363,61</t>
        </r>
      </text>
    </comment>
  </commentList>
</comments>
</file>

<file path=xl/comments3.xml><?xml version="1.0" encoding="utf-8"?>
<comments xmlns="http://schemas.openxmlformats.org/spreadsheetml/2006/main">
  <authors>
    <author>LLI</author>
  </authors>
  <commentList>
    <comment ref="F64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1376,55/((2434,59866+976,85134+1376,55)/0,4))*100</t>
        </r>
      </text>
    </comment>
    <comment ref="D79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расходы за счет средств местных бюджетов 232,3т.р.
сумма начисленных и выплаченных по отчету в МФ (МРОТ) 8708,4 т.р. (8708,4-8476,1)
Получателей 4729
</t>
        </r>
      </text>
    </comment>
    <comment ref="H79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Отчет в МФ сумма 20936,7 т.р (11568,8+493,8)+8874,1</t>
        </r>
      </text>
    </comment>
    <comment ref="B84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7434,1 факт
</t>
        </r>
      </text>
    </comment>
    <comment ref="H84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уровень ЗП 43 744,40 руб.</t>
        </r>
      </text>
    </comment>
    <comment ref="H85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уровень ЗП 42 859,80 руб.</t>
        </r>
      </text>
    </comment>
    <comment ref="H86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уровень ЗП 45 329,00 рублей</t>
        </r>
      </text>
    </comment>
  </commentList>
</comments>
</file>

<file path=xl/comments4.xml><?xml version="1.0" encoding="utf-8"?>
<comments xmlns="http://schemas.openxmlformats.org/spreadsheetml/2006/main">
  <authors>
    <author>DNS</author>
    <author>LLI</author>
  </authors>
  <commentList>
    <comment ref="C4" authorId="0" shapeId="0">
      <text>
        <r>
          <rPr>
            <b/>
            <sz val="9"/>
            <color indexed="81"/>
            <rFont val="Tahoma"/>
            <family val="2"/>
            <charset val="204"/>
          </rPr>
          <t>DNS:</t>
        </r>
        <r>
          <rPr>
            <sz val="9"/>
            <color indexed="81"/>
            <rFont val="Tahoma"/>
            <family val="2"/>
            <charset val="204"/>
          </rPr>
          <t xml:space="preserve">
с учетом внутренних оборотов (т.е. ст 251)</t>
        </r>
      </text>
    </comment>
    <comment ref="A11" authorId="1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перевод КУМИ в администрацию</t>
        </r>
      </text>
    </comment>
    <comment ref="E15" authorId="1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налоговый потенциал </t>
        </r>
      </text>
    </comment>
    <comment ref="D40" authorId="1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минус подвоз и значки первокласникам плюс оздоровление из школ</t>
        </r>
      </text>
    </comment>
    <comment ref="C52" authorId="1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раздел 0701 
 плюс 1003 дети инвалиды(7554)</t>
        </r>
      </text>
    </comment>
    <comment ref="D55" authorId="1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план и факт с учетом основного подвоза учащихся и значков для первокласников
РП 0702
1003
0703
0707 (исключить в УО)</t>
        </r>
      </text>
    </comment>
    <comment ref="A74" authorId="1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план и факт с суммами на переданные полномочия</t>
        </r>
      </text>
    </comment>
  </commentList>
</comments>
</file>

<file path=xl/comments5.xml><?xml version="1.0" encoding="utf-8"?>
<comments xmlns="http://schemas.openxmlformats.org/spreadsheetml/2006/main">
  <authors>
    <author>LLI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информация без учета остатков на начало и конец года суммы предусмотренные и перечисленные из бюджета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остатки на начало
всего
4792107,86
по 812 грбс
451023,25
по 875 грбс
4341084,61
остатки на конец
всего
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остатки на нач.г. 455250,00
остатки на кон г.  по СШ</t>
        </r>
      </text>
    </comment>
  </commentList>
</comments>
</file>

<file path=xl/comments6.xml><?xml version="1.0" encoding="utf-8"?>
<comments xmlns="http://schemas.openxmlformats.org/spreadsheetml/2006/main">
  <authors>
    <author>Автор</author>
  </authors>
  <commentList>
    <comment ref="N6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только КОСГУ 150 форма 737д в ГО АУ и БУ</t>
        </r>
      </text>
    </comment>
  </commentList>
</comments>
</file>

<file path=xl/sharedStrings.xml><?xml version="1.0" encoding="utf-8"?>
<sst xmlns="http://schemas.openxmlformats.org/spreadsheetml/2006/main" count="1501" uniqueCount="900">
  <si>
    <t>2010 год</t>
  </si>
  <si>
    <t>2011 год</t>
  </si>
  <si>
    <t>Всего</t>
  </si>
  <si>
    <t>Ачинский районный Совет депутатов</t>
  </si>
  <si>
    <t>Администрация Ачинского района</t>
  </si>
  <si>
    <t>Финансовое управление</t>
  </si>
  <si>
    <t>Управление образования</t>
  </si>
  <si>
    <t>Управление социальной защиты</t>
  </si>
  <si>
    <t>МКУ "Управление строительства и ЖКХ"</t>
  </si>
  <si>
    <t>Общегосударственные расходы</t>
  </si>
  <si>
    <t>Национальная оборона</t>
  </si>
  <si>
    <t>Национальная безопасность</t>
  </si>
  <si>
    <t>Национальная экономика</t>
  </si>
  <si>
    <t>Жилищно-коммунальное хозяйство</t>
  </si>
  <si>
    <t>Образование</t>
  </si>
  <si>
    <t>Культура и кинематография</t>
  </si>
  <si>
    <t>Здравоохранение</t>
  </si>
  <si>
    <t>Социальная политика</t>
  </si>
  <si>
    <t>Физическая культура и спорт</t>
  </si>
  <si>
    <t>в том числе:</t>
  </si>
  <si>
    <t>Причулымский сельсовет</t>
  </si>
  <si>
    <t>Горный сельсовет</t>
  </si>
  <si>
    <t>Ястребовский сельсовет</t>
  </si>
  <si>
    <t>Процент исполнения</t>
  </si>
  <si>
    <t>тыс. руб.</t>
  </si>
  <si>
    <t>Бюджетная роспись с учетом изменений</t>
  </si>
  <si>
    <t>Исполнено</t>
  </si>
  <si>
    <t>Абсолютные отклонения</t>
  </si>
  <si>
    <t>ВСЕГО</t>
  </si>
  <si>
    <t>Наименование раздела</t>
  </si>
  <si>
    <t>Общегосударственные вопросы</t>
  </si>
  <si>
    <t>Национальная безопасность и правоохранительная деятельность</t>
  </si>
  <si>
    <t>Наименование разделов</t>
  </si>
  <si>
    <t>Процент исполнения бюджетной росписи</t>
  </si>
  <si>
    <t>МБУК "Центральная районная библиотека"</t>
  </si>
  <si>
    <t>Финансовое управление администрации Ачинского района</t>
  </si>
  <si>
    <t>Управление образования администрации Ачинского района</t>
  </si>
  <si>
    <t>Учреждения дошкольного образования</t>
  </si>
  <si>
    <t>Общеобразовательные школы</t>
  </si>
  <si>
    <t>2009 год</t>
  </si>
  <si>
    <t>Доля, %</t>
  </si>
  <si>
    <t>2012 год</t>
  </si>
  <si>
    <t>МКУ "ЦБ Ачинского района"</t>
  </si>
  <si>
    <t>МБУ МЦ "Навигатор"</t>
  </si>
  <si>
    <t>МКОУ ДОД "ДЮЦ Ачинского района"</t>
  </si>
  <si>
    <t>2013 год</t>
  </si>
  <si>
    <t>МБУК "ЦКС Ачинского района"</t>
  </si>
  <si>
    <t xml:space="preserve">Всего за счет средств всех бюджетов </t>
  </si>
  <si>
    <t>Наименование получателей бюджетных средств</t>
  </si>
  <si>
    <t>Расходы всего, млн. руб.</t>
  </si>
  <si>
    <t>Расходы по РЦП, млн. руб.</t>
  </si>
  <si>
    <t>тыс. рублей</t>
  </si>
  <si>
    <t xml:space="preserve">07 Образование </t>
  </si>
  <si>
    <t xml:space="preserve">08 Культура и кинематография </t>
  </si>
  <si>
    <t xml:space="preserve">10 Социальная политика </t>
  </si>
  <si>
    <t xml:space="preserve">11 Физическая культура и спорт </t>
  </si>
  <si>
    <t xml:space="preserve">01 Общег. вопросы </t>
  </si>
  <si>
    <t xml:space="preserve">04 Национ. экономика </t>
  </si>
  <si>
    <t xml:space="preserve">05 Жилищно-коммун. хозяйство </t>
  </si>
  <si>
    <t>в том числе в разрезе источников средств:</t>
  </si>
  <si>
    <t>Средства районного бюджета</t>
  </si>
  <si>
    <t>МБОУ ДОД "ДШИ"</t>
  </si>
  <si>
    <t>МБОУ ДОД "ДЮСШ"</t>
  </si>
  <si>
    <t>средства районного бюджета</t>
  </si>
  <si>
    <t>МБУК "ЦРБ"</t>
  </si>
  <si>
    <t>МБУК "ЦКС"</t>
  </si>
  <si>
    <t>МБУ "ЦСО"</t>
  </si>
  <si>
    <t>Структура, %</t>
  </si>
  <si>
    <t>Наименование  учреждения</t>
  </si>
  <si>
    <t>Итого бюджетных средств</t>
  </si>
  <si>
    <t>утверждено решением о бюджете</t>
  </si>
  <si>
    <t>бюджетная роспись с учетом изменений</t>
  </si>
  <si>
    <t>исполнено</t>
  </si>
  <si>
    <t>доля средств районного бюджета, %</t>
  </si>
  <si>
    <t>в том числе субсидии на выполнение муниципального задания</t>
  </si>
  <si>
    <t>в том числе субсидии на иные цели</t>
  </si>
  <si>
    <t>Процент исполнения, %</t>
  </si>
  <si>
    <t>2014 год</t>
  </si>
  <si>
    <t>Наименование показателя*</t>
  </si>
  <si>
    <t>исполнено на отчетную дату</t>
  </si>
  <si>
    <t>1</t>
  </si>
  <si>
    <t>2</t>
  </si>
  <si>
    <t>4</t>
  </si>
  <si>
    <t>ГП края «Развитие образования»</t>
  </si>
  <si>
    <t>ГП края «Молодежь Красноярского края в XXI веке»</t>
  </si>
  <si>
    <t>ГП края «Управление государственными финансами»</t>
  </si>
  <si>
    <t>Непрограммные расходы отдельных органов исполнительной власти</t>
  </si>
  <si>
    <t>Примечание</t>
  </si>
  <si>
    <t>МБУК ЦРБ</t>
  </si>
  <si>
    <t>софинансирования не требуется</t>
  </si>
  <si>
    <t>Софинансирования не требуется</t>
  </si>
  <si>
    <t>Расходы бюджетных учреждений на иные цели, тыс. руб.</t>
  </si>
  <si>
    <t>2015 год</t>
  </si>
  <si>
    <t>ГП края «Создание условий для обеспечения доступным и комфортным жильем граждан Красноярского края»</t>
  </si>
  <si>
    <t>МБУК "ЦКС Ачинского района" и МБУК  ЦРБ на выполнение муниципального задания</t>
  </si>
  <si>
    <t>МКУ "Центр закупок"</t>
  </si>
  <si>
    <t>2013год Структура, %</t>
  </si>
  <si>
    <t>Раздел  "Жилищно-коммунальное хозяйство", всего</t>
  </si>
  <si>
    <t>млн. руб.</t>
  </si>
  <si>
    <t>доля %</t>
  </si>
  <si>
    <t>Администрация Белоярского сельсовета (межбюджетные трансферты - МБТ)</t>
  </si>
  <si>
    <t>Администрация Горного сельсовета (МБТ)</t>
  </si>
  <si>
    <t>Администрация Ключинского сельсовета (МБТ)</t>
  </si>
  <si>
    <t>Администрация Лапшихинского сельсовета (МБТ)</t>
  </si>
  <si>
    <t>Администрация Малиновского сельсовета МБТ)</t>
  </si>
  <si>
    <t>Администрация Преображенского сельсовета (МБТ)</t>
  </si>
  <si>
    <t>Администрация Причулымского сельсовета (МБТ)</t>
  </si>
  <si>
    <t>Администрация Тарутинского сельсовета (МБТ)</t>
  </si>
  <si>
    <t>Администрация Ястребовского сельсовета (МБТ)</t>
  </si>
  <si>
    <t>2016 год</t>
  </si>
  <si>
    <t>УМС ЗИО и Э администрации Ачинского района</t>
  </si>
  <si>
    <t>Белоярский сельсовет</t>
  </si>
  <si>
    <t>Ключинский сельсовет</t>
  </si>
  <si>
    <t>Тарутинский сельсовет</t>
  </si>
  <si>
    <t>Преображенский сельсовет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</si>
  <si>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</si>
  <si>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оздоровление детей</t>
  </si>
  <si>
    <t>компенсация части родительской платы</t>
  </si>
  <si>
    <t>МЛУ "Управление строительства и ЖКХ" Ачинского района</t>
  </si>
  <si>
    <t>содержание учреждения МКУ УСиЖКХ</t>
  </si>
  <si>
    <t>Вид расходов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</si>
  <si>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</si>
  <si>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</si>
  <si>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пенсии, социальные доплаты к пенсиям</t>
  </si>
  <si>
    <t>Пособия, компенсации и иные социальные выплаты гражданам, кроме публичных нормативных обязательств</t>
  </si>
  <si>
    <t>Субсидии гражданам на приобретение жилья</t>
  </si>
  <si>
    <t>Дотации на выравнивание бюджетной обеспеченности</t>
  </si>
  <si>
    <t>Субвенции</t>
  </si>
  <si>
    <t>Иные межбюджетные трансферты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</si>
  <si>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</si>
  <si>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</si>
  <si>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Уплата прочих налогов, сборов</t>
  </si>
  <si>
    <t>Уплата иных платежей</t>
  </si>
  <si>
    <t>Резервные средства</t>
  </si>
  <si>
    <t>Наименование вида расходов</t>
  </si>
  <si>
    <t>111</t>
  </si>
  <si>
    <t>112</t>
  </si>
  <si>
    <t>119</t>
  </si>
  <si>
    <t>121</t>
  </si>
  <si>
    <t>122</t>
  </si>
  <si>
    <t>123</t>
  </si>
  <si>
    <t>129</t>
  </si>
  <si>
    <t>243</t>
  </si>
  <si>
    <t>244</t>
  </si>
  <si>
    <t>312</t>
  </si>
  <si>
    <t>321</t>
  </si>
  <si>
    <t>322</t>
  </si>
  <si>
    <t>323</t>
  </si>
  <si>
    <t>511</t>
  </si>
  <si>
    <t>530</t>
  </si>
  <si>
    <t>540</t>
  </si>
  <si>
    <t>611</t>
  </si>
  <si>
    <t>612</t>
  </si>
  <si>
    <t>Структура расходов районного бюджета в разрезе видов расходов, %</t>
  </si>
  <si>
    <t>Социальное обеспечение и иные выплаты населению (ВР 300)</t>
  </si>
  <si>
    <t>Капитальные вложения в объекты государственной (муниципальной) собственности (ВР 400)</t>
  </si>
  <si>
    <t>Иные бюджетные ассигнования (ВР 800)</t>
  </si>
  <si>
    <t>софинансирование не требуется</t>
  </si>
  <si>
    <r>
      <t xml:space="preserve">Плановый уровень софинансирования, </t>
    </r>
    <r>
      <rPr>
        <b/>
        <sz val="10"/>
        <rFont val="Arial"/>
        <family val="2"/>
        <charset val="204"/>
      </rPr>
      <t>%</t>
    </r>
  </si>
  <si>
    <r>
      <t xml:space="preserve">Фактический уровень софинансирования, </t>
    </r>
    <r>
      <rPr>
        <b/>
        <sz val="10"/>
        <rFont val="Arial"/>
        <family val="2"/>
        <charset val="204"/>
      </rPr>
      <t>%</t>
    </r>
  </si>
  <si>
    <t>2017 год</t>
  </si>
  <si>
    <t>субвенции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</si>
  <si>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ГП Красноярского края «Защита от чрезвычайных ситуаций природного и техногенного характера и обеспечение безопасности населения»</t>
  </si>
  <si>
    <t>софинансирование за счет бюджетов поселений</t>
  </si>
  <si>
    <t>ГП Красноярского края «Развитие транспортной системы»</t>
  </si>
  <si>
    <t>ГП Красноярского края «Содействие развитию местного самоуправления»</t>
  </si>
  <si>
    <t xml:space="preserve">Объем средств местного бюджета
</t>
  </si>
  <si>
    <t>в том числе исполнено за счет средств федерального и краевого бюджетов</t>
  </si>
  <si>
    <t>621</t>
  </si>
  <si>
    <t>622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</si>
  <si>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</si>
  <si>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</si>
  <si>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МАДОУ "Малиновский д/с"</t>
  </si>
  <si>
    <t>МБДОУ "Белоярский ДС"</t>
  </si>
  <si>
    <t>МБДОУ "Горный ДС"</t>
  </si>
  <si>
    <t>МБДОУ "Каменский ДС"</t>
  </si>
  <si>
    <t>МБОУ "Белоярская СШ"</t>
  </si>
  <si>
    <t>МБОУ "Горная СШ"</t>
  </si>
  <si>
    <t>МБОУ "Каменская СШ"</t>
  </si>
  <si>
    <t>МБОУ "Малиновская СШ"</t>
  </si>
  <si>
    <t xml:space="preserve">ОТЧЕТ </t>
  </si>
  <si>
    <t>№</t>
  </si>
  <si>
    <t>Наименование учреждения</t>
  </si>
  <si>
    <t>Количество показателей объема, предусмотренных муниципальным заданием (шт.)</t>
  </si>
  <si>
    <t>Количество показателей качества, предусмотренных муниципальным заданием (шт.)</t>
  </si>
  <si>
    <t>Количество услуг, предусмотренных муниципальным заданием (шт.)</t>
  </si>
  <si>
    <t>Количество работ, предусмотренных муниципальным заданием (шт.)</t>
  </si>
  <si>
    <t>Максимальное значение выполнения показателей объема по учреждению, с учетом закрепленных ограничений (%)</t>
  </si>
  <si>
    <t>Минимальное значение выполнения показателей объема по учреждению, с учетом закрепленных ограничений (%)</t>
  </si>
  <si>
    <t>Максимальное значение выполнения показателей качества по учреждению, 
с учетом закрепленных ограничений (%)</t>
  </si>
  <si>
    <t>Минимальное значение выполнения показателей качества по учреждению, 
с учетом закрепленных ограничений (%)</t>
  </si>
  <si>
    <t>Отметка о выполнении муниципального задания 
("+" - выполнено;
- не выполнено)</t>
  </si>
  <si>
    <t>Доходы от платной деятельности
(тыс. руб.)</t>
  </si>
  <si>
    <t>п/п</t>
  </si>
  <si>
    <t>итого</t>
  </si>
  <si>
    <t xml:space="preserve">Межбюджетные трансферты </t>
  </si>
  <si>
    <t>к пояснительной записке</t>
  </si>
  <si>
    <t>Приложение 2</t>
  </si>
  <si>
    <t>Приложение 3</t>
  </si>
  <si>
    <t>Приложение 5</t>
  </si>
  <si>
    <t>Приложение 7</t>
  </si>
  <si>
    <t>Наименование показателя</t>
  </si>
  <si>
    <t>Испол-нение расходов в 2011 году, тыс. руб.</t>
  </si>
  <si>
    <t>Удель-ный вес, %</t>
  </si>
  <si>
    <t>Испол-нение расходов в 2012 году, тыс. руб.</t>
  </si>
  <si>
    <t>Испол-нение расходов в 2013 году, тыс. руб.</t>
  </si>
  <si>
    <t>Испол-нение расходов в 2014 году, тыс. руб.</t>
  </si>
  <si>
    <t>Испол-нение расходов в 2015 году, тыс. руб.</t>
  </si>
  <si>
    <t>Испол-нение расходов в 2016 году, тыс. руб.</t>
  </si>
  <si>
    <t>Испол-нение расходов в 2017 году, тыс. руб.</t>
  </si>
  <si>
    <t>Бюджеты сельских поселений (МБТ)</t>
  </si>
  <si>
    <t>Испол-нение расходов в 2018 году, тыс. руб.</t>
  </si>
  <si>
    <t>Охрана окружающей среды</t>
  </si>
  <si>
    <t>2018 год</t>
  </si>
  <si>
    <t>7649  8812</t>
  </si>
  <si>
    <t>субвенции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</si>
  <si>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на реализацию отдельных мер по обеспечению ограничения платы граждан за коммунальные услуги</t>
  </si>
  <si>
    <t>ГП края «Охрана окружающей среды, воспроизводство природных ресурсов»</t>
  </si>
  <si>
    <t>субвенции 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</t>
  </si>
  <si>
    <t xml:space="preserve">субвенции на организацию отдыха детей и их оздоровления </t>
  </si>
  <si>
    <t>субсидии на обеспечение первичных мер пожарной безопасности</t>
  </si>
  <si>
    <t>субсидии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</si>
  <si>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субсидии на реализацию мероприятий, направленных на повышение безопасности дорожного движения</t>
  </si>
  <si>
    <t>субсидии на поддержку деятельности муниципальных молодежных центров</t>
  </si>
  <si>
    <t>осуществление пассажирских перевозок</t>
  </si>
  <si>
    <t xml:space="preserve">мероприятия по территориальному планированию </t>
  </si>
  <si>
    <t>расходы на ЕДДС</t>
  </si>
  <si>
    <t>МБУ "Спортивная школа Ачинского района"</t>
  </si>
  <si>
    <t>содержание объектов ЖКХ</t>
  </si>
  <si>
    <t>расходы по отлову бездомных животных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</si>
  <si>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</si>
  <si>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</si>
  <si>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МБУДО "ДШИ" Ачинского района</t>
  </si>
  <si>
    <t>МБУ  "СШ Ачинского района"</t>
  </si>
  <si>
    <t>МБОУ ДО "ДШИ"</t>
  </si>
  <si>
    <t xml:space="preserve">ПФХД с учетом изменений </t>
  </si>
  <si>
    <t>Справочно: Предпринимательская деятельность</t>
  </si>
  <si>
    <t>ПФХД с учетом изменений и остатков на начало года</t>
  </si>
  <si>
    <t xml:space="preserve">исполнено с учетом остатков </t>
  </si>
  <si>
    <t>R497</t>
  </si>
  <si>
    <t>Причины не освоение плановых назначений</t>
  </si>
  <si>
    <t>МБОУ ДО  "Детская школа искусств"</t>
  </si>
  <si>
    <t>освоение средств краевой субсидии по твердым коммунальным отходам</t>
  </si>
  <si>
    <t>Испол-нение расходов в 2019 году, тыс. руб.</t>
  </si>
  <si>
    <t>2019 год</t>
  </si>
  <si>
    <t>ГП «Развитие здравоохранения»</t>
  </si>
  <si>
    <t>субсидии на организацию и проведение акарицидных обработок мест массового отдыха населения</t>
  </si>
  <si>
    <t>МКУ "ЦОУ"</t>
  </si>
  <si>
    <t>МКУ "РМЦ" Ачинского района</t>
  </si>
  <si>
    <t>в том числе за счет целевых средств федерального и краевого бюджетов</t>
  </si>
  <si>
    <t>Максимальное значение оценки выполнения учреждениями муниципального задания по включённым в него муниципальным услугам (работам)
 (%)*</t>
  </si>
  <si>
    <t>Минимальное значение оценки выполнения учреждениями муниципального задания по включенным в него муниципальным услугам (работам)
 (%)*</t>
  </si>
  <si>
    <t xml:space="preserve"> +</t>
  </si>
  <si>
    <t>исполнено МЗ с учетом остатков</t>
  </si>
  <si>
    <t>Испол-нение расходов в 2020 году, тыс. руб.</t>
  </si>
  <si>
    <t>2020 год</t>
  </si>
  <si>
    <t>субсидии по выпадающим доходам</t>
  </si>
  <si>
    <t>из них в разрезе сельсоветов:</t>
  </si>
  <si>
    <t>113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</si>
  <si>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</si>
  <si>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</si>
  <si>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L304</t>
  </si>
  <si>
    <t xml:space="preserve">средства перечислены ресурсоснабжающим организациям, обратившимся за субсидией с пакетом документов в соответствии с Порядком выплаты субсидии 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</si>
  <si>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</si>
  <si>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 xml:space="preserve"> иные межбюджетные трансферты за содействие развитию налогового потенциала </t>
  </si>
  <si>
    <t>субсидии на предоставление социальных выплат молодым семьям на приобретение (строительство) жилья КБ</t>
  </si>
  <si>
    <t>субсидии на предоставление социальных выплат молодым семьям на приобретение (строительство) жилья ФБ</t>
  </si>
  <si>
    <t>края «Содействие органам местного самоуправления в формировании современной городской среды»</t>
  </si>
  <si>
    <t>Субсидии бюджетам муниципальных образований на софинансирование муниципальных программ формирования современной городской (сельской) среды в поселениях</t>
  </si>
  <si>
    <t>Объем средств федерального и краевого бюджетов
(субсидии, субвенции (без гос. полномочий) и иные МБТ)</t>
  </si>
  <si>
    <t>приобрели квартиру 1 ребенку сироте</t>
  </si>
  <si>
    <t>субсидии на комплектование книжных фондов библиотек муниципальных образований Красноярского края КБ</t>
  </si>
  <si>
    <t>R310601</t>
  </si>
  <si>
    <t>+</t>
  </si>
  <si>
    <t>Испол-нение расходов в 2021 году, тыс. руб.</t>
  </si>
  <si>
    <t>Лапшихинский сельсовет</t>
  </si>
  <si>
    <t>МКУ УСиЖКХ Ачинского района</t>
  </si>
  <si>
    <t>Краевая ГП подпрограмма «Реформирование и модернизация жилищно-коммунального хозяйства и повышение энергетической эффективности» (средства краевого бюджета)</t>
  </si>
  <si>
    <t>2021 год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</si>
  <si>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</si>
  <si>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районов и городских округов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</t>
  </si>
  <si>
    <t>R374270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</si>
  <si>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</si>
  <si>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А255196</t>
  </si>
  <si>
    <t>софинансирования на требуется</t>
  </si>
  <si>
    <t>cубсидии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</si>
  <si>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иные межбюджетные трансферты бюджетам муниципальных образований на поддержку самообложения граждан для решения вопросов местного значения</t>
  </si>
  <si>
    <t>субсидии бюджетам муниципальных образований на осуществление расходов, направленных на реализацию мероприятий по поддержке местных инициатив</t>
  </si>
  <si>
    <t>F367483</t>
  </si>
  <si>
    <t>F367484</t>
  </si>
  <si>
    <t>cубсидии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</si>
  <si>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cубсидии бюджетам муниципальных образований на обеспечение мероприятий по переселению граждан из аварийного жилищного фонда</t>
  </si>
  <si>
    <t>Дотация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</t>
  </si>
  <si>
    <t>из них:</t>
  </si>
  <si>
    <t xml:space="preserve"> - доплата до МРОТ</t>
  </si>
  <si>
    <t xml:space="preserve"> - работники культуры</t>
  </si>
  <si>
    <t xml:space="preserve"> - педагоги дополнительного образования</t>
  </si>
  <si>
    <t>Детские сады; Школы; МКУ ЦОУ; МБУ «СШ";  МБУ ДО  "ДШИ"; МКУ "РМЦ"; МБУ ДО "ДЮЦ"</t>
  </si>
  <si>
    <t>МБУК "ЦКС Ачинского района";  МБУК ЦРБ</t>
  </si>
  <si>
    <t>МБУ «СПОРТИВНАЯ ШКОЛА АЧИНСКОГО РАЙОНА»;  МБУ ДО  "Детская школа искусств" Ачинского района</t>
  </si>
  <si>
    <t>Резервный фонд Правительства Красноярского края</t>
  </si>
  <si>
    <t>реализация НП "ЖИЛЬЕ И ГОРОДСКАЯ СРЕДА" - Горный сс - 6 368,3 т.р.;  Ястребовский сс - 1 036,6 т.р.</t>
  </si>
  <si>
    <t>приобретение и ремонт жилья детям-сиротам</t>
  </si>
  <si>
    <t>ремонт ФАП</t>
  </si>
  <si>
    <t>оплата штрафов</t>
  </si>
  <si>
    <t>газета "Уголок России", сайт и СМИ</t>
  </si>
  <si>
    <t>обеспечение функционирования модели персонифицированного финансирования дополнительного образования детей</t>
  </si>
  <si>
    <t>Управление образования администрации Ачинского района (содержание)</t>
  </si>
  <si>
    <t>содержание объектов ЖКХ (за счет РФ края)</t>
  </si>
  <si>
    <t>247</t>
  </si>
  <si>
    <t>350</t>
  </si>
  <si>
    <t>613</t>
  </si>
  <si>
    <t>623</t>
  </si>
  <si>
    <t>633</t>
  </si>
  <si>
    <t>730</t>
  </si>
  <si>
    <t>813</t>
  </si>
  <si>
    <t>Закупка энергетических ресурсов</t>
  </si>
  <si>
    <t>Гранты в форме субсидии бюджетным учреждениям</t>
  </si>
  <si>
    <t>Гранты в форме субсидии автономным учреждениям</t>
  </si>
  <si>
    <t>Субсидии (гранты в форме субсидий), не подлежащие казначейскому сопровождению</t>
  </si>
  <si>
    <t>Обслуживание муниципального долга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</si>
  <si>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</si>
  <si>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МБУ ДО "ДЮЦ" Ачинского района</t>
  </si>
  <si>
    <t>МБУ ДО "ДЮЦ"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</si>
  <si>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</si>
  <si>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субсидии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</si>
  <si>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МБОУ ДО "ДЮЦ Ачинского района"</t>
  </si>
  <si>
    <t>реализация НП "БЕЗОПАСНЫЕ И КАЧЕСТВЕННЫЕ АВТОМОБИЛЬНЫЕ ДОРОГИ" средства перечислены в бюджеты поселений (установка дорожных знаков и пешеходных ограждений на территориях Ключинского, Лапшихинского, Преображенского сельсоветов)</t>
  </si>
  <si>
    <t>реализация НП "БЕЗОПАСНЫЕ И КАЧЕСТВЕННЫЕ АВТОМОБИЛЬНЫЕ ДОРОГИ" Преображенский сельсовет (обустройство участков улично-дорожной сети вблизи образовательных организаций для обеспечения БДД в с. Преображенка и с. Большая Салырь) - средства не поступили от министерства транспорта</t>
  </si>
  <si>
    <t>Малиновский сельсовет - обустройство детской площадки в дер. Ильинка (ограждение, установка дополнительных МАФов)</t>
  </si>
  <si>
    <t>Белоярский сс 914,6т.р. - приобретение и установка игрового комплекса в с. Белый Яр; Лапшихинский сс 294,8т.р. - обустройство мест отдыха населения, установка тренажеров, скамеек, урн в с. Лапшиха; Тарутинский сс 876,1 т.р. - текущий ремонт наружного электроосвещения в с. Ольховка, с. Козловка, с. Покровка</t>
  </si>
  <si>
    <t>Малиновский сельсовет - благоустройство дворовых территорий многоквартирных домов № 20, 21,30 п. Малиновка, ремонт дорог, образующих проезд к домам № 20, 21 п. Малиновка</t>
  </si>
  <si>
    <t>Мероприятие</t>
  </si>
  <si>
    <t>Освоенные средства</t>
  </si>
  <si>
    <t>Выделенные средства</t>
  </si>
  <si>
    <t>Х</t>
  </si>
  <si>
    <t>Региональный проект «Современная школа»/Закупка оборудования для создания в школах центров дополнительного образования «Точка роста» (МКОУ «Ключинская СШ», МКОУ «Тарутинская СШ»)</t>
  </si>
  <si>
    <t>Региональный проект «Современная школа»/Закупка оборудования для создания в школах центров дополнительного образования «Точка роста» (МКОУ «Причулымская СШ», МБОУ «Горная СШ»)</t>
  </si>
  <si>
    <t>Цифровая экономика</t>
  </si>
  <si>
    <t>Региональный проект «Информационная инфраструктура»/Создание условий по обеспечению услугами связи малочисленных и труднодоступных населенных пунктов (установка вышки мобильной связи "Мегафон" в с. Преображенка)</t>
  </si>
  <si>
    <t>Безопасные и качественные автомобильные дороги</t>
  </si>
  <si>
    <t>Региональный проект «Безопасность дорожного движения»/Разработка комплексной схемы организации дорожного движения в Ачинском районе</t>
  </si>
  <si>
    <t>Региональный проект «Безопасность дорожного движения»/Приобретение световозвращающих значков для первоклассников</t>
  </si>
  <si>
    <t>Региональный проект «Безопасность дорожного движения»/ Установка дорожных знаков и нанесение дорожной разметки на территории Белоярского, Горного, Причулымского и Тарутинского сельсоветов</t>
  </si>
  <si>
    <t xml:space="preserve">Региональный проект «Безопасность дорожного движения»/ Установка дорожных знаков и нанесение дорожной разметки на территории Горного, Малиновского и Ястребовского сельсоветов
</t>
  </si>
  <si>
    <t>Региональный проект «Безопасность дорожного движения»/ Установка дорожных знаков и устройство пешеходных ограждений на территории Ключинского, Лапшихинского, Преображенского сельсоветов</t>
  </si>
  <si>
    <t xml:space="preserve">Региональный проект «Дорожная сеть»/ Обустройство участков улично-дорожной сети вблизи образовательных организаций для обеспечения безопасности дорожного движения по ул. Школьная в с. Преображенка, ул. Школьная в с. Большая Салырь </t>
  </si>
  <si>
    <t>Жилье и городская среда</t>
  </si>
  <si>
    <t>Благоустройство дворовых территорий многоквартирных домов № 36 и № 38 квартала 2 п. Малиновка и ремонт дорог, образующих проезд к домам № 36 и № 38 квартала 2 п. Малиновка</t>
  </si>
  <si>
    <t>Региональный проект «Обеспечение устойчивого сокращения непригодного для проживания жилищного фонда»/ Обеспечение мероприятий по переселению граждан из аварийного жилищного фонда на территории Горного и Ястребовского сельсоветов</t>
  </si>
  <si>
    <t>Культура</t>
  </si>
  <si>
    <t>Региональный проект "Создание условий для реализации творческого потенциала нации («Творческие люди»)"/ Гос. поддержка лучших работников сельских учреждений культуры и лучших сельских учреждений культуры, получателями стали Малиновский КДЦ и Лоос С.Н. – балетмейстер Ключинского КДЦ</t>
  </si>
  <si>
    <t>Демография</t>
  </si>
  <si>
    <t>Приобретение спец.транспорта для МБУ "Центр социального обслуживания" Ачинского района</t>
  </si>
  <si>
    <t>ИТОГО</t>
  </si>
  <si>
    <t>R373980</t>
  </si>
  <si>
    <t>F367483(4)</t>
  </si>
  <si>
    <t>A255195(6)</t>
  </si>
  <si>
    <t>E151690</t>
  </si>
  <si>
    <t>суммы с софин-ем</t>
  </si>
  <si>
    <t>899</t>
  </si>
  <si>
    <t>Прочие доходы от компенсации затрат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</si>
  <si>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</si>
  <si>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891</t>
  </si>
  <si>
    <t>Прочие 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</si>
  <si>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</si>
  <si>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детей)</t>
  </si>
  <si>
    <t>Субвенции бюджетам муниципальных районов на выполнение передаваемых полномочий субъектов Российской Федерации (на организацию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</si>
  <si>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</si>
  <si>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</si>
  <si>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</si>
  <si>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</si>
  <si>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</si>
  <si>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</si>
  <si>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патронажа)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</si>
  <si>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</si>
  <si>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</si>
  <si>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-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</si>
  <si>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</si>
  <si>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Дотации бюджетам муниципальных районов на поддержку мер по обеспечению сбалансированности бюджетов</t>
  </si>
  <si>
    <t>финансовое управление администрации Ачинского района</t>
  </si>
  <si>
    <t>Прочие безвозмездные поступления в бюджеты муниципальных районов</t>
  </si>
  <si>
    <t>875</t>
  </si>
  <si>
    <t>Прочие доходы от оказания платных услуг (работ) получателями средств бюджетов муниципальных районов</t>
  </si>
  <si>
    <t>Невыясненные поступления, зачисляемые в бюджеты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</si>
  <si>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</si>
  <si>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</si>
  <si>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сдачи в аренду имущества, составляющего казну муниципальных районов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</si>
  <si>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</si>
  <si>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</si>
  <si>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812</t>
  </si>
  <si>
    <t>188</t>
  </si>
  <si>
    <t>Главное управление Министерства внутренних дел Российской Федерации по Красноярскому краю</t>
  </si>
  <si>
    <t>182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</si>
  <si>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</si>
  <si>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</si>
  <si>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 xml:space="preserve">Единый сельскохозяйственный налог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</si>
  <si>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)</t>
  </si>
  <si>
    <t xml:space="preserve">Налог, взимаемый с налогоплательщиков, выбравших в качестве объекта налогообложения доходы 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</si>
  <si>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</si>
  <si>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Управление Федеральной налоговой службы по Красноярскому краю</t>
  </si>
  <si>
    <t>048</t>
  </si>
  <si>
    <t>Плата за размещение отходов производства</t>
  </si>
  <si>
    <t>Плата за сбросы загрязняющих веществ в водные объекты</t>
  </si>
  <si>
    <t>Плата за выбросы загрязняющих веществ в атмосферный воздух стационарными объектами</t>
  </si>
  <si>
    <t>Енисейское межрегиональное управление Федеральной службы по надзору в сфере природопользования</t>
  </si>
  <si>
    <t>032</t>
  </si>
  <si>
    <t>Министерство экологии и рационального природопользования Красноярского края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</si>
  <si>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</si>
  <si>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006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</si>
  <si>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</si>
  <si>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</si>
  <si>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Управление делами губернатора и Правительства Красноярского края</t>
  </si>
  <si>
    <t>7</t>
  </si>
  <si>
    <t>6</t>
  </si>
  <si>
    <t>5</t>
  </si>
  <si>
    <t>3</t>
  </si>
  <si>
    <t>Наименование главного администратора доходов бюджета/ код классификации доходов бюджета</t>
  </si>
  <si>
    <t>Код главного администратора доходов бюджета</t>
  </si>
  <si>
    <t>Приложение 1</t>
  </si>
  <si>
    <t>Исполнено в 2022 году</t>
  </si>
  <si>
    <t>Испол-нение расходов в 2022 году, тыс. руб.</t>
  </si>
  <si>
    <t>2022 год</t>
  </si>
  <si>
    <t>Ревизионная комиссия Ачинского района</t>
  </si>
  <si>
    <t>Малиновский сельсовет</t>
  </si>
  <si>
    <t>Средства поселений (полномочия на уровень района не переданы Малиновский и Преображенский сельсоветы)</t>
  </si>
  <si>
    <t>КБ</t>
  </si>
  <si>
    <t>МБ</t>
  </si>
  <si>
    <t>софинан МБ</t>
  </si>
  <si>
    <t>приобретение квартир молодым семьям</t>
  </si>
  <si>
    <t>поддержка МиСБ</t>
  </si>
  <si>
    <t>организация и проведение спортивных мероприятий районного уровня</t>
  </si>
  <si>
    <t>мероприятия, связанные с муниципальным имуществом (движимом, недвижимом и земельными участками)</t>
  </si>
  <si>
    <t>Социальные выплаты населению (доплата к пенсии муниц служ; другие соцвыплаты)</t>
  </si>
  <si>
    <t>проценты за пользование кредитами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</si>
  <si>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</t>
  </si>
  <si>
    <t>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</t>
  </si>
  <si>
    <t>расходы на проведение учительской конференции</t>
  </si>
  <si>
    <t>ГП края «Развитие физической культуры и спорта»</t>
  </si>
  <si>
    <t>субсидии бюджетам муниципальных районов и городских округов Красноярского края на поддержку физкультурно-спортивных клубов по месту жительства</t>
  </si>
  <si>
    <t>иные межбюджетные трансферты на устройство плоскостных спортивных сооружений в сельской местности</t>
  </si>
  <si>
    <t>ГП края «Развитие культуры и туризма»</t>
  </si>
  <si>
    <t>ГП края «Реформирование и модернизация жилищно-коммунального хозяйства и повышение энергетической эффективности»</t>
  </si>
  <si>
    <t>ГП края «Развитие малого и среднего предпринимательства и инновационной деятельности»</t>
  </si>
  <si>
    <t>7607</t>
  </si>
  <si>
    <t>субсидии на реализацию муниципальных программ развития субъектов малого и среднего предпринимательства</t>
  </si>
  <si>
    <t>субсидии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</si>
  <si>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иные межбюджетные трансферты на благоустройство кладбищ</t>
  </si>
  <si>
    <t>субсидии для реализации проектов по решению вопросов местного значения сельских поселений</t>
  </si>
  <si>
    <t>субсидии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</si>
  <si>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R511</t>
  </si>
  <si>
    <t>Субсидии на проведение комплексных кадастровых работ</t>
  </si>
  <si>
    <t>0853</t>
  </si>
  <si>
    <t>иные межбюджетные трансферты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</si>
  <si>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в поселениях на решение вопросов местного значения</t>
  </si>
  <si>
    <t>Детские сады, школы</t>
  </si>
  <si>
    <t>ОМСУ администраций сельских поселений</t>
  </si>
  <si>
    <t>ОМСУ района; МКУ "ЦБ"; МКУ "ЦЗ"; МКУ ЦОУ;МБУ "Навигатор"; МБУ «СШ";  МБУ ДО  "ДШИ"; МКУ "РМЦ"; МБУ ДО "ДЮЦ"; МКУ "УС и ЖКХ"</t>
  </si>
  <si>
    <t>313</t>
  </si>
  <si>
    <t>Пособия, компенсации, меры социальной поддержки по публичным нормативным обязательствам</t>
  </si>
  <si>
    <t>остатки на начало года</t>
  </si>
  <si>
    <t>остатки на конец года</t>
  </si>
  <si>
    <t xml:space="preserve">2022 год </t>
  </si>
  <si>
    <t>МП "Создание благоприятных условий развития малого и среднего предпринимательства в Ачинском районе"(0,7 млн. руб.)</t>
  </si>
  <si>
    <t>выплаты родителям части родительской платы за посещение детьми дошкольных учреждений (согласно заявлений родителей за компенсацией и полного пакета документов)</t>
  </si>
  <si>
    <t xml:space="preserve">выполнение государственных полномочий </t>
  </si>
  <si>
    <t>администрация Ачинского района</t>
  </si>
  <si>
    <t>районный бюджет</t>
  </si>
  <si>
    <t>бюджеты поселений</t>
  </si>
  <si>
    <t>Региональный проект «Современная школа»/Закупка оборудования для создания в школах центров дополнительного образования «Точка роста» (МКОУ «Большесалырская СШ»,МКОУ «Преображенская СШ»,МКОУ «Ястребовская СШ», МБОУ «Белоярская СШ»,МБОУ «Каменская СШ»,МБОУ «Малиновская СШ»)</t>
  </si>
  <si>
    <t>Региональный проект «Безопасность дорожного движения»/Приобретение 164-х световозвращающих элементов для первоклассников УО; МБУ ДО "Белоярский детский сад" - приобретение игровых форм для формирования навыков безопасного поведения на дорогах</t>
  </si>
  <si>
    <t>Региональный проект "Создание условий для реализации творческого потенциала нации («Творческие люди»)"/ Гос. поддержка лучших работников сельских учреждений культуры и лучших сельских учреждений культуры, получателями стали Горный КДЦ и Ключинский КДЦ; лучшими работниками Ключинского КДЦ отмечены Липатникова Мария Александровна – звукооператор и Рыбьянова Олеся Александровна - художественный руководитель</t>
  </si>
  <si>
    <t>№        стро-ки</t>
  </si>
  <si>
    <t>Наименование кода классификации     доходов</t>
  </si>
  <si>
    <t>Утверждено решением о бюджете</t>
  </si>
  <si>
    <t>11601053010000140</t>
  </si>
  <si>
    <t>11601063010000140</t>
  </si>
  <si>
    <t>11601203010000140</t>
  </si>
  <si>
    <t>11611050010000140</t>
  </si>
  <si>
    <t>Платежи по искам о возмещении вреда, причинённого окружающей среде, а также платежи, уплачиваемые при добровольном возмещении вреда, причинённого окружающей среде (за исключением вреда, причинённого окружающей среде на особо охраняемых природных территориях), подлежащие зачислению в бюджет муниципального образования</t>
  </si>
  <si>
    <t>11201010010000120</t>
  </si>
  <si>
    <t>11201030010000120</t>
  </si>
  <si>
    <t>11201041010000120</t>
  </si>
  <si>
    <t>11201042010000120</t>
  </si>
  <si>
    <t>Плата за размещение твёрдых коммунальных отходов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</si>
  <si>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</si>
  <si>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</si>
  <si>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</si>
  <si>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</si>
  <si>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</si>
  <si>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</si>
  <si>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</si>
  <si>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</si>
  <si>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10101012021000110</t>
  </si>
  <si>
    <t>10102010011000110</t>
  </si>
  <si>
    <t>10102020011000110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</si>
  <si>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статьёй 227 Налогового кодекса Российской Федерации </t>
  </si>
  <si>
    <t>10102030011000110</t>
  </si>
  <si>
    <t xml:space="preserve">Налог на доходы физических лиц с доходов, полученных физическими лицами в соответствии со статьёй 228 Налогового кодекса Российской Федерации </t>
  </si>
  <si>
    <t>10102080011000110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</si>
  <si>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</si>
  <si>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10501011011000110</t>
  </si>
  <si>
    <t>10501021011000110</t>
  </si>
  <si>
    <t>10502010021000110</t>
  </si>
  <si>
    <t>Единый налог на вменённый доход для отдельных видов деятельности</t>
  </si>
  <si>
    <t>10503010011000110</t>
  </si>
  <si>
    <t>10504020021000110</t>
  </si>
  <si>
    <t>10803010011050110</t>
  </si>
  <si>
    <t>11610123010051140</t>
  </si>
  <si>
    <t>Доходы от денежных взысканий (штрафов), поступающие в счёт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</si>
  <si>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11105013050000120</t>
  </si>
  <si>
    <t>11105025050000120</t>
  </si>
  <si>
    <t>11105075050000120</t>
  </si>
  <si>
    <t>11105313050000120</t>
  </si>
  <si>
    <t>Плата по соглашениям об установлении сервитута, заключённым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</si>
  <si>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11302995050000130</t>
  </si>
  <si>
    <t>11402053050000410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</si>
  <si>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казённых), в части реализации основных средств по указанному имуществу</t>
  </si>
  <si>
    <t>11406013050000430</t>
  </si>
  <si>
    <t>11406313050000430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</si>
  <si>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</si>
  <si>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заключённым муниципальным органом, казённым учреждением муниципального района</t>
  </si>
  <si>
    <t>Управление образования Администрации Ачинского района</t>
  </si>
  <si>
    <t>11301995050000130</t>
  </si>
  <si>
    <t>20405099050000150</t>
  </si>
  <si>
    <t>20705030050000150</t>
  </si>
  <si>
    <t>11701050050000180</t>
  </si>
  <si>
    <t>20215001050000150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</si>
  <si>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</si>
  <si>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20215002050000150</t>
  </si>
  <si>
    <t>20219999052724150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</si>
  <si>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сферы)</t>
  </si>
  <si>
    <t>20225169050000150</t>
  </si>
  <si>
    <t>20225304050000150</t>
  </si>
  <si>
    <t>Субсидии бюджетам муниципальных районов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</si>
  <si>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20225497050000150</t>
  </si>
  <si>
    <t>Субсидии бюджетам муниципальных районов на предоставление социальных выплат молодым семьям на приобретение (строительство) жилья</t>
  </si>
  <si>
    <t>20225511050000150</t>
  </si>
  <si>
    <t>Субсидии бюджетам муниципальных районов на проведение комплексных кадастровых работ</t>
  </si>
  <si>
    <t>20225519050000150</t>
  </si>
  <si>
    <t>Субсидии бюджетам муниципальных районов на поддержку отрасли культуры (модернизация библиотек в части комплектования книжных фондов)</t>
  </si>
  <si>
    <t>20229999057456150</t>
  </si>
  <si>
    <t>20229999057488150</t>
  </si>
  <si>
    <t>20229999057563150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</si>
  <si>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</si>
  <si>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20229999057607150</t>
  </si>
  <si>
    <t>Прочие субсидии бюджетам муниципальных образований (на реализацию муниципальных программ развития субъектов малого и среднего предпринимательства)</t>
  </si>
  <si>
    <t>20229999057840150</t>
  </si>
  <si>
    <t>20230024050289150</t>
  </si>
  <si>
    <t>20230024057408150</t>
  </si>
  <si>
    <t>20230024057409150</t>
  </si>
  <si>
    <t>20230024057429150</t>
  </si>
  <si>
    <t>20230024057514150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</si>
  <si>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комиссий)</t>
  </si>
  <si>
    <t>20230024057517150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</si>
  <si>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производства)</t>
  </si>
  <si>
    <t>20230024057518150</t>
  </si>
  <si>
    <t>20230024057552150</t>
  </si>
  <si>
    <t>20230024057554150</t>
  </si>
  <si>
    <t>20230024057564150</t>
  </si>
  <si>
    <t>20230024057566150</t>
  </si>
  <si>
    <t>20230024057570150</t>
  </si>
  <si>
    <t>20230024057588150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</si>
  <si>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лет)</t>
  </si>
  <si>
    <t>20230024057601150</t>
  </si>
  <si>
    <t>20230024057604150</t>
  </si>
  <si>
    <t>20230024057647150</t>
  </si>
  <si>
    <t>20230024057649150</t>
  </si>
  <si>
    <t>20230024057846150</t>
  </si>
  <si>
    <t>Субвенции бюджетам муниципальных районов на выполнение передаваемых полномочий субъектов Российской Федерации (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</si>
  <si>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</si>
  <si>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</si>
  <si>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20235118050000150</t>
  </si>
  <si>
    <t>20235120050000150</t>
  </si>
  <si>
    <t>20240014057571150</t>
  </si>
  <si>
    <t>20240014059028150</t>
  </si>
  <si>
    <t>20245303050000150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</si>
  <si>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</si>
  <si>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20245519050000150</t>
  </si>
  <si>
    <t>Межбюджетные трансферты бюджетам муниципальных районов на государственную поддержку отрасли культуры (поддержка лучших сельских учреждений культуры, лучших работников сельских учреждений культуры)</t>
  </si>
  <si>
    <t>20249999050853150</t>
  </si>
  <si>
    <t>Прочие межбюджетные трансферты бюджетам муниципальных образований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</si>
  <si>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20249999051011150</t>
  </si>
  <si>
    <t>20249999057388150</t>
  </si>
  <si>
    <t>Прочие межбюджетные трансферты, передаваемые бюджетам муниципальных районов (на поддержку самообложения граждан для решения вопросов местного значения)</t>
  </si>
  <si>
    <t>20249999057412150</t>
  </si>
  <si>
    <t>Прочие межбюджетные трансферты, передаваемые бюджетам муниципальных районов(на обеспечение первичных мер пожарной безопасности)</t>
  </si>
  <si>
    <t>20249999057418150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</si>
  <si>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</si>
  <si>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20249999057555150</t>
  </si>
  <si>
    <t>20249999057641150</t>
  </si>
  <si>
    <t>Прочие межбюджетные трансферты, передаваемые бюджетам муниципальных районов
 (на осуществление расходов, направленных на реализацию мероприятий по поддержке местных инициатив)"</t>
  </si>
  <si>
    <t>20249999057666150</t>
  </si>
  <si>
    <t>Прочие межбюджетные трансферты бюджетам муниципальных районов (на благоустройство кладбищ)</t>
  </si>
  <si>
    <t>20249999057745150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</si>
  <si>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</si>
  <si>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20249999057845150</t>
  </si>
  <si>
    <t>Прочие межбюджетные трансферты, передаваемые бюджетам муниципальных районов (на устройство плоскостных спортивных сооружений в сельской местности )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</si>
  <si>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</si>
  <si>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</si>
  <si>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21960010050000150</t>
  </si>
  <si>
    <t>11402052050000410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</si>
  <si>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</si>
  <si>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- АВР по ликвидации последствий ЧС, обусловленные пожарами - сбор завалов, погрузка и транспортировка отходов</t>
  </si>
  <si>
    <t>Таблица 59</t>
  </si>
  <si>
    <t>Приложение 4</t>
  </si>
  <si>
    <t>Приложение 8</t>
  </si>
  <si>
    <t>Приложение 9</t>
  </si>
  <si>
    <t>Приложение 10</t>
  </si>
  <si>
    <t>Исполнение расходов районного бюджета в разрезе разделов классификации расходов Российской Федерации в 2023 году</t>
  </si>
  <si>
    <t>Бюджетная роспись с учетом изменений на 2023 год</t>
  </si>
  <si>
    <t>Исполнено в 2023 году</t>
  </si>
  <si>
    <t>Процент исполнения уровня 2022 года</t>
  </si>
  <si>
    <t>Процент исполнения бюджетной росписи 2023 года</t>
  </si>
  <si>
    <t>Структура расходов районного бюджет в разрезе разделов классификации расходов Российской Федерации за 2017-2023 годы</t>
  </si>
  <si>
    <t>Испол-нение расходов в 2023 году, тыс. руб.</t>
  </si>
  <si>
    <t>2023 год</t>
  </si>
  <si>
    <t>Расходы районного бюджета по содержанию и ремонту объектов ЖКХ в Ачинском районе в 2023 году</t>
  </si>
  <si>
    <t>Приобретение глубинного насоса с. Лапшиха</t>
  </si>
  <si>
    <t>Выполненные работы по ремонту водопроводной сети от  ВК 1 до ВК 2 ул. Дружбы, д. Орловка</t>
  </si>
  <si>
    <t>Средства, предусмотренные на содержание и ремонт объектов ЖКХ в районном бюджете на 2023 год, руб.</t>
  </si>
  <si>
    <t>Исполнено в 2023 году, руб.</t>
  </si>
  <si>
    <t>Приобретение скважинного насоса "Акварио" (в комплекте), с. Ястребово, ул. Кирова</t>
  </si>
  <si>
    <t>Ремонт тепловой сети п. Горный, ул. Северная</t>
  </si>
  <si>
    <t>Поставка электродвигателя для дымососа ДН-11,2</t>
  </si>
  <si>
    <t>Приобретение агрегата ЭЦВ 6-6,5-125, д. Орловка</t>
  </si>
  <si>
    <t>Приобретение агрегата ЭЦВ 8-25-180 п. Горный</t>
  </si>
  <si>
    <t>Поставка электродвигателя для дымососа п. Ключи</t>
  </si>
  <si>
    <t>Приобретение агрегата ЭЦВ 6-6,5-125, п. Тарутино, кв. Заводской</t>
  </si>
  <si>
    <t>Приобретение агрегата ЭЦВ 6-6,5-125, п. Причулымский</t>
  </si>
  <si>
    <t>Приобретение агрегата ЭЦВ 6-6,5-125, с. Ястребово, ул. Советская и ул. Кирова</t>
  </si>
  <si>
    <t>Приобретение агрегата КМ 80-65-160 п. Ключи</t>
  </si>
  <si>
    <t>экономия по результатам торгов</t>
  </si>
  <si>
    <t>Средства Резервного фонда администрации Ачинского района на аврийно-восстановительные ремонты</t>
  </si>
  <si>
    <t>Ремонт нежилого здания насосной и артезианской скважины, с. Лапшиха, пер. Гаражный, 2</t>
  </si>
  <si>
    <t>РФ район</t>
  </si>
  <si>
    <t>Ремонтно-восстановительные работы с заменой водонапорной башни V- 50 м. куб. п. Горный, ул. Северная, 14б</t>
  </si>
  <si>
    <t>Ремонтно-восстановительные работы котельной п. Горный, ул. Молодежная, 22в</t>
  </si>
  <si>
    <t>РФ край</t>
  </si>
  <si>
    <t>Ремонтно-восстановительные работы с заменой водонапорной башни V- 15 м. куб. с павильоном в с. Ольховка, ул. Партизанская, 78б</t>
  </si>
  <si>
    <t>Ремонтно-восстановительные работы водонапорной башни в с. Ольховка, ул. Партизанская, 78б</t>
  </si>
  <si>
    <t>Ремонтно-восстановительные работы с заменой водонапорной башни V- 50 м. куб. с. Белый Яр, ул. Школьная, 50а</t>
  </si>
  <si>
    <t>Ремонтно-восстановительные работы котельной (ворота, подача угля, ограждения, кровля, площадка) с. Белый Яр, пер. Центральный, 4а</t>
  </si>
  <si>
    <t>Ремонтно-восстановительные работы комплекса здания и сооружений котельной с. Ястребово, ул. Новая, 4а</t>
  </si>
  <si>
    <t>Ремонт дымососа ДН-11,2 (замена рабочего колеса) в котельной п. Горный, ул. Молодежная, 22В</t>
  </si>
  <si>
    <t>Приобретение скважинных насосов в п. Березовый и с. Ястребово</t>
  </si>
  <si>
    <t>БП</t>
  </si>
  <si>
    <t>Проведение ремонтно-восстановительных работ трансформатора трансформаторной подстанции ТМ-400 кВА ТП 82-3-9 на территории Горного сельсовета</t>
  </si>
  <si>
    <t>Выполнение работ по ремонту водопроводной сети в п. Белый Яр, ул. Зеленая</t>
  </si>
  <si>
    <t>Выполнение работ по ремонту  в котельной (электроподключение приточно-вытяжной вентиляции) с. Б Яр, пер. Центральная,4а</t>
  </si>
  <si>
    <t>Выполнение работы по капитальному ремонту тепловой сети с. Белый Яр</t>
  </si>
  <si>
    <t>Выполнение работы по капитальному ремонту в котельной с. Белый Яр с заменой технологического оборудования</t>
  </si>
  <si>
    <t>Выполнение работы по капитальному ремонту тепловой сети от здания котельной до ТК-4 и ТК-6 с. Белый Яр</t>
  </si>
  <si>
    <t>Проведение государственной экспертизы в части проверки достоверности сметной стоимости  "Капитальный ремонт тепловой сети  п. Ключи"</t>
  </si>
  <si>
    <t>Выполнение работы по ремонту  трубопровода подачи воды в водонапорную башню с. Лапшиха, пер. Гаражный</t>
  </si>
  <si>
    <t>Выполнение работы по капитальному ремонту в котельной с. Ястребово с заменой технологического оборудования</t>
  </si>
  <si>
    <t>Проведение государственной экспертизы в части проверки достоверности сметной стоимости  "Капитальный ремонт тепловой сети п. Причулымский"</t>
  </si>
  <si>
    <t>Выполнение работ по ремонту  в котельной (электроподключение приточно-вытяжной вентиляции) п. Причулымский, ул. Школьная,15</t>
  </si>
  <si>
    <t>Ремонт тепловой изоляции тепловой сети от здания котельной ул. Школьная, до ул. Щетинкина, п. Причулымский</t>
  </si>
  <si>
    <t>Выполнение работ по ремонту тепловой изоляции и ХВС от Т.1 до здания  школы, п. Причулымский</t>
  </si>
  <si>
    <t>Ремонтно-восстановительные работы котельной п. Причулымский, ул. Школьная, 15</t>
  </si>
  <si>
    <t>Выполнение работ по капитальному ремонту тепловой сети от ТК до ввода в жд №30 и №32 по ул. Молодежной, п. Горный</t>
  </si>
  <si>
    <t>Выполненные работы по ремонту водопроводной сети от ВК жд №27 до ТК жд №32, ул. Молодежная, п. Горный</t>
  </si>
  <si>
    <t>Выполнение капитального ремонта тепловой и водопроводной сетей от ТК31 ул. Новая до ТК33 ул. Зеленая, п. Горный</t>
  </si>
  <si>
    <t>Выполнение работы по ремонту станции очистки воды п. Горный</t>
  </si>
  <si>
    <t>Выполнение  работ по капитальному ремонту тепловой сети п. Тарутино, ул. Малиновая гора</t>
  </si>
  <si>
    <t>Выполнение работ  по ремонту  водопроводной сети п. Тарутино, ул. Горная</t>
  </si>
  <si>
    <t>Выполнение работ по ремонту водопроводной сети от ВК д№5 до ВК д№6 по ул. Малиновая Гора, п. Тарутино</t>
  </si>
  <si>
    <t>Проведение государственной экспертизы в части проверки достоверности сметной стоимости "Капитальный ремонт тепловой сети с. Преображенка"</t>
  </si>
  <si>
    <t>Выполнение капитального ремонта в котельной с. Преображенка с заменой технологического оборудования</t>
  </si>
  <si>
    <t>Выполнение работ по ремонту тепловой сети КГБУ "АПНИ" до ТК с. Ястребово, ул. Новая,6</t>
  </si>
  <si>
    <t>Выполнение работ по ремонту на водозаборной скважине п. Тарутино, кв. Заводской</t>
  </si>
  <si>
    <t>Выполнение работ по ремонту на водозаборной скважине п. Тарутино, кв. Заводской, 22(замена насоса)</t>
  </si>
  <si>
    <t>Ремонтно-восстановительные работы здания котельной с. Преображенка, ул. Центральная, 2В</t>
  </si>
  <si>
    <t>Выполнение капитального ремонта теплоизоляции и магистрального трубопровода от котельной п. Малиновка до ЦТП</t>
  </si>
  <si>
    <t xml:space="preserve">Средства Резервного фонда Красноярского края на ремонтно-восстановительные ремонты (без софинансирования) </t>
  </si>
  <si>
    <t>Информация о софинансирование за счет средств местных бюджетов государственных программ Красноярского края в 2023 году (консолидированный бюджет Ачинского района)</t>
  </si>
  <si>
    <t>предусмотрено на 2023 год</t>
  </si>
  <si>
    <t>Субсидии бюджетам муниципальных образований на создание условий для предоставления горячего питания обучающимся общеобразовательных организаций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</si>
  <si>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</t>
  </si>
  <si>
    <t>устранение предписаний надзорных органов в школах Большесалырская СШ, Тарутинская СШ и Ястребовская СШ</t>
  </si>
  <si>
    <t>EВ51790</t>
  </si>
  <si>
    <t xml:space="preserve">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</si>
  <si>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реализация НП "ОБРАЗОВАНИЕ" в школах Тарутинская СШ, Горная СШ и Малиновская СШ</t>
  </si>
  <si>
    <t>Преображенский сельсовет (капитальный ремонт в котельной с. Преображенка с заменой технологического оборудования)</t>
  </si>
  <si>
    <t>Малиновский сельсовет (капитальный ремонт теплоизоляции и магистрального трубопровода от котельной п. Малиновка до ЦТП)</t>
  </si>
  <si>
    <t>99,9 % освоение средств (плана мероприятий) в бюджетах сельских поселений</t>
  </si>
  <si>
    <t>R5190</t>
  </si>
  <si>
    <t>государственная поддержка лучших сельских учреждений культуры</t>
  </si>
  <si>
    <t>А27482</t>
  </si>
  <si>
    <t>субсидии на государственную поддержку отрасли культуры (модернизация библиотек в части комплектования книжных фондов) ФБ и КБ</t>
  </si>
  <si>
    <t>cубсидии на оснащение музыкальными инструментами детских школ искусств</t>
  </si>
  <si>
    <t>cубсидии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</si>
  <si>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cубсидии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</si>
  <si>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R37427</t>
  </si>
  <si>
    <t>субсидии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</si>
  <si>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администрация Ачинского района - содетжание дорог и приобретение оргтехники</t>
  </si>
  <si>
    <t>Лапшихинский сельсовет  - приобретение триммеров для работ по благоустройству территорий поселения</t>
  </si>
  <si>
    <t>ремонт кровли, системы отопления и полов Белоярская ДС, кроме того были привлечены безвозмездные средства в сумме 30,0 т.р.</t>
  </si>
  <si>
    <t>Софинансирование в размере доходов, полученных от самооблажения граждан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</si>
  <si>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</si>
  <si>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субсидии на подготовку описаний местоположения границ населенных пунктов и территориальных зон по Красноярскому краю</t>
  </si>
  <si>
    <t>Администрация района</t>
  </si>
  <si>
    <t>ГП «Содействие органам местного самоуправления в формировании современной городской среды»</t>
  </si>
  <si>
    <t>Иные межбюджетные трансферты бюджетам муниципальных образований на софинансирование муниципальных программ формирования современной городской (сельской) среды в поселениях</t>
  </si>
  <si>
    <t>Малиновский сельсовет - благоустройство дворовых территорий п. Малиновка . Кроме того безвозмездные перечисления план 52,9 т.р. Факт 39,4т.р.</t>
  </si>
  <si>
    <t xml:space="preserve"> - в бюджеты сельских поселений (повышение на 6,3% с 1 июля 2023)</t>
  </si>
  <si>
    <t xml:space="preserve"> - на частичную компенсациюна повышение оплаты труда, на увеличение (индексацию) оплаты труда отдельным категориям работников бюджетной сферы края (6,3% с 1 июля 2023)</t>
  </si>
  <si>
    <t xml:space="preserve"> По данным отчета в минфин края расходы на доплату работникам бюджетной сферы за 2023 год составили 8 708,4 т.р. среднесписочная численность (кол-во получателей) 4729 чел. (консолидированный бюджет ) (разница между 24447 и 25988 с 01.01.2023).</t>
  </si>
  <si>
    <t>иные межбюджетные трансферты 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</t>
  </si>
  <si>
    <t xml:space="preserve"> - АВР Ремонтно-восстановительные работы с заменой водонапорной башни V- 50 м. куб. с. Белый Яр, ул. Школьная, 50а</t>
  </si>
  <si>
    <t xml:space="preserve"> - АВР Ремонтно-восстановительные работы котельной (ворота, подача угля, ограждения, кровля, площадка) с. Белый Яр, пер. Центральный, 4а</t>
  </si>
  <si>
    <t xml:space="preserve"> - АВР Ремонтно-восстановительные работы комплекса здания и сооружений котельной с. Ястребово, ул. Новая, 4а</t>
  </si>
  <si>
    <t xml:space="preserve"> - АВР Ремонтно-восстановительные работы котельной п. Причулымский, ул. Школьная, 15</t>
  </si>
  <si>
    <t xml:space="preserve"> - АВРРемонтно-восстановительные работы с заменой водонапорной башни V- 50 м. куб. п. Горный, ул. Северная, 14бРемонтно-восстановительные работы с заменой водонапорной башни V- 50 м. куб. п. Горный, ул. Северная, 14б</t>
  </si>
  <si>
    <t xml:space="preserve"> - АВР Ремонтно-восстановительные работы котельной п. Горный, ул. Молодежная, 22в</t>
  </si>
  <si>
    <t xml:space="preserve"> - АВР Ремонтно-восстановительные работы с заменой водонапорной башни V- 15 м. куб. с павильоном в с. Ольховка, ул. Партизанская, 78б</t>
  </si>
  <si>
    <t xml:space="preserve"> - АВР Ремонтно-восстановительные работы водонапорной башни в с. Ольховка, ул. Партизанская, 78б</t>
  </si>
  <si>
    <t xml:space="preserve"> - АВР Ремонтно-восстановительные работы здания котельной с. Преображенка, ул. Центральная, 2В</t>
  </si>
  <si>
    <t>экономия по результатам аукционов</t>
  </si>
  <si>
    <t>средства перечислены в бюджеты поселений (площадь обработки 65,37 га.)</t>
  </si>
  <si>
    <t>установка голосового оповещения в школах Березовская ОШ, Преображенская СШ, Причулымская СШ, Тарутинская СШ, Ястребовская СШ, Ключинская СШ, Лапшихинская СШ, Большесалырская СШ, Горная СШ</t>
  </si>
  <si>
    <t xml:space="preserve">ремонт объектов ЖКХ на территориях муниципальных образований Белоярского, Горного и Ястребовского сельсоветов </t>
  </si>
  <si>
    <t>отловлено и осмотрено 62 животных, фактические расходы - расходы по выполнение государственных полномочий</t>
  </si>
  <si>
    <t>Реализация НП "БЕЗОПАСНЫЕ И КАЧЕСТВЕННЫЕ АВТОМОБИЛЬНЫЕ ДОРОГИ" Малиновский сельсовет</t>
  </si>
  <si>
    <t>организация пассажирских перевозок согласно утвержденного плана перевозок в министерстве транспорта края (фактическое колличество перевезенных пассажиров в 2023 году 160202 чел., фактический пробег с пассажирами 438115,2 км..)</t>
  </si>
  <si>
    <t>средства поступили и израсходованы в бюджетах сельских поселений на катитальные ремонты автомобильных дорог общего пользования местного значения (выполнено работ в размере 2,35 км.)</t>
  </si>
  <si>
    <t xml:space="preserve"> Белоярский сельский совет в с. Белый Яр благоустроено 1,01 км.</t>
  </si>
  <si>
    <t>МБУК ЦРБ (приобретоно 807 экз. изданий)</t>
  </si>
  <si>
    <t>реализация НП "КУЛЬТУРА"  - МБУК "ЦКС Ачинского района" (число участников клубных формирований на 1 тыс. жителей 218,9)</t>
  </si>
  <si>
    <t>МБУ ДО  "Детская школа искусств" Ачинского района (оснощение музыкальными инструментами 100%)</t>
  </si>
  <si>
    <t>МБУ  "СШ Ачинского района" - потребление спортивного инвентаря в спортивные клубы (доля граждан систематически занимающихся спортом вырасла на 0,20%)</t>
  </si>
  <si>
    <t>МБУ  "СШ Ачинского района" -(прирост лиц с ограниченными возможностями возрасло на 0,10 %)</t>
  </si>
  <si>
    <t>МБУ  "СШ Ачинского района" - плоскосное сооружение в п. Малиновка и п. Тарутино (доля граждан систематически занимающихся спортом вырасла на 0,40%; обеспеченность спортивными сооружениями выросла на 3,68%)</t>
  </si>
  <si>
    <t>МБУ МЦ "Навигатор" - подарочная продукция, приобретение оргтехники, расходных материаллов (реализовано 4 проекта и подано 12 заявок)</t>
  </si>
  <si>
    <t>МБУ МЦ "Навигатор" - подарочная продукция, расходные материаллы (организовано и проведено 40 мероприятий с молодежью)</t>
  </si>
  <si>
    <t>благоустроено кладбище в д. Сосновое Озеро, Причулымский сельсовета</t>
  </si>
  <si>
    <t>Горный  сс - монтаж и ремонт уличного освещения п. Горный, д. Орловка и д. Карловка, кроме того были привлечены безвозмездные средства план 106,5 т.р. факт 97,5 т.р.</t>
  </si>
  <si>
    <t xml:space="preserve">Лапшихинский сельсовет </t>
  </si>
  <si>
    <t>приобретение жилья детям-сиротам - 2 квартиры</t>
  </si>
  <si>
    <t>МБУК "ЦКС Ачинского района";  МБУК ЦРБ (достижение запланированного уровня заработной платы работникам культуры)</t>
  </si>
  <si>
    <t>МКУ "УСиЖКХ Ачинского района" - экономия по торгам</t>
  </si>
  <si>
    <t>администрация Преображенского сельсовета</t>
  </si>
  <si>
    <t xml:space="preserve">Региональный проект «Дорожная сеть»/ Обустройство участков улично-дорожной сети вблизи образовательных организаций для обеспечения безопасности дорожного движения п. Малиновка </t>
  </si>
  <si>
    <t>A274820</t>
  </si>
  <si>
    <t>реализация НП "КУЛЬТУРА"  - МБУК "ЦКС Ачинского района" - создание условий для реализации творческого потенциала наций "Творческие люди" (получатель - Ястребовский СДК (приобретение стоек и микрафонов))</t>
  </si>
  <si>
    <t>Исполнение за 2023 год расходов районного бюджета в разрезе получателей</t>
  </si>
  <si>
    <t>Процент исполнения к 2022 году</t>
  </si>
  <si>
    <t>Администрация Ачинского района (с УМС и ЗИО 2022 год)</t>
  </si>
  <si>
    <t>содержание администрации Ачинского района (с УМС и ЗИО 2022 год)</t>
  </si>
  <si>
    <t>использование средств резервных фондов (края 2022г. и района)</t>
  </si>
  <si>
    <t>содержание мест накопления ТКО (в 2023 г. средства РФ края)</t>
  </si>
  <si>
    <t>прочие расходы администрации района (содержание вахт, соревнования предприятий сельского хозяйства, уничтожение дикорастущей конопли, МП Общественный порядок)</t>
  </si>
  <si>
    <t>содержание объектов ЖКХ (средства РФ района)</t>
  </si>
  <si>
    <t>выплаты 125 педагогическому работнику  общеобразовательных учреждений</t>
  </si>
  <si>
    <t>расходы общеобразовательных учреждений на организацию горячего питания учеников с 1 по 4 классы  в количестве 512 учащихся</t>
  </si>
  <si>
    <t>в учреждениях Горная СШ, Малиновская СШ, Тарутинская СШ (оснащение, проведение ремонтов помещений пищеблоков)</t>
  </si>
  <si>
    <t>организация летних площадок в 2023 году численность детей посещающих летнюю оздоровительную площадку 434 ребенка, кооме того выделено 40 путевок в оздоровительные учреждения и 9 путевок выделены опекаемым детям; софинансирование родителей план 414,3 тыс. руб. факт 318,2 тыс. рублей</t>
  </si>
  <si>
    <t>за субсидией обратилось 2 субъекта МиСБ, сохранено 3 рабочих места</t>
  </si>
  <si>
    <t>в том числе за счет средств РУСАЛА</t>
  </si>
  <si>
    <t>в том числе за счет средств РУСАЛА Причулымская СШ</t>
  </si>
  <si>
    <t>в том числе за счет средств РУСАЛА Ястребовская СШ</t>
  </si>
  <si>
    <t>содержание и ремонт дорог местного значения</t>
  </si>
  <si>
    <t>Исполнение расходов районного бюджета в 2023 году в разрезе видов расходов</t>
  </si>
  <si>
    <t>412</t>
  </si>
  <si>
    <t>614</t>
  </si>
  <si>
    <t>625</t>
  </si>
  <si>
    <t>635</t>
  </si>
  <si>
    <t>816</t>
  </si>
  <si>
    <t>615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</si>
  <si>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</si>
  <si>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</si>
  <si>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 учреждений привлекаемым лицам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</si>
  <si>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</si>
  <si>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 Иные выплаты персоналу государственных (муниципальных) органов, за исключением фонда оплаты труда</t>
  </si>
  <si>
    <t xml:space="preserve"> Иные выплаты государственных (муниципальных) органов привлекаемым лицам</t>
  </si>
  <si>
    <t>Закупка товаров, работ и услуг в целях капитального ремонта государственного (муниципального) имущества</t>
  </si>
  <si>
    <t>Прочая закупка товаров, работ и услуг</t>
  </si>
  <si>
    <t>Приобретение товаров, работ и услуг в пользу граждан в целях их социального обеспечения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</si>
  <si>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</si>
  <si>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 Премии и гранты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</si>
  <si>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</si>
  <si>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</si>
  <si>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</si>
  <si>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</si>
  <si>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Исполнение судебных актов Российской Федерации и мировых соглашений по возмещению причиненного вреда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</si>
  <si>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(ВР 110, 120)</t>
  </si>
  <si>
    <t>Иные закупки товаров, работ, услуг для обеспечения государственных (муниципальных) нужд  (ВР 240)</t>
  </si>
  <si>
    <t>Межбюджетные трансферты (ВР 500)</t>
  </si>
  <si>
    <t>Предоставление субсидий бюджетным, автономным учреждениям и иным некоммерческим организациям (ВР 600)</t>
  </si>
  <si>
    <t>Обслуживание государственного (муниципального) долга (ВР 700)</t>
  </si>
  <si>
    <t>Расходы на заработную плату с начислениями за счет районного бюджета (без платных и ТОС, но с учет палат лагеря) в разрезе разделов бюджетной классификации за 2011-2023 годы, млн. руб.</t>
  </si>
  <si>
    <t xml:space="preserve">в том числе за счет средств РУСАЛА Тарутинская СШ </t>
  </si>
  <si>
    <t>в том числе за счет средств РУСАЛА Ключинская СШ</t>
  </si>
  <si>
    <t>в том числе за счет средств РУСАЛА Горная СШ</t>
  </si>
  <si>
    <t>в том числе за счет средств РУСАЛА Большесалырская СШ</t>
  </si>
  <si>
    <t xml:space="preserve">в том числе за счет средств РУСАЛА Каменский ДС </t>
  </si>
  <si>
    <t xml:space="preserve">в том числе за счет средств РУСАЛА Горный ДС </t>
  </si>
  <si>
    <t>Обслуживание государственного (муниципального )долга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</si>
  <si>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</si>
  <si>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долга</t>
  </si>
  <si>
    <t>Обслуживание государственного  (муниципального) долга</t>
  </si>
  <si>
    <t>Межбюджетные трансферты общего характера бюджетам бюджетной системы РФ</t>
  </si>
  <si>
    <t>Структура расходов районного бюджета в разрезе разделов бюджетной классификации за период 2016-2023 годы, %</t>
  </si>
  <si>
    <t>Использование бюджетных средств бюджетными учреждениями  в 2023 году</t>
  </si>
  <si>
    <t>Фактические расходы БУ и АУ  на выполнение муниципального задания в 2023 году (с учетом остатков на начало и конец года и доходов от платных услуг)</t>
  </si>
  <si>
    <t>(доходы и остатки средств от оказания платных услуг и безвозм. поступлений на 01.01.2023 и 01.01.2024)</t>
  </si>
  <si>
    <t>МБУ ДО  "СШ Ачинского района"</t>
  </si>
  <si>
    <t>Расходы бюджетных учреждений за счет оказания платных услуг и безвозмездных пожертвований в 2013-2023 годы, тыс. руб.</t>
  </si>
  <si>
    <t>МБУ ДО   "СШ Ачинского района"</t>
  </si>
  <si>
    <t>о выполнении муниципальных заданий муниципальными учреждениями за 2023 год</t>
  </si>
  <si>
    <t>МБУ ДО "Спортивная школа Ачинского района"</t>
  </si>
  <si>
    <t>Районные муниципальные программы в 2023 году</t>
  </si>
  <si>
    <t>МП "Развитие образования  Ачинского района"(551,8 млн.руб.)</t>
  </si>
  <si>
    <t>МП "Реформирование и модернизация жилищно-коммунального хозяйства и повышение энергетической эффективности"(88,1 млн.руб.)</t>
  </si>
  <si>
    <t>МП "Защита населения и территорий Ачинского района от чрезвычайных ситуаций"(3,8 млн. руб.)</t>
  </si>
  <si>
    <t>МП "Развитие культуры Ачинского района" (90,7 млн. руб.)</t>
  </si>
  <si>
    <t>МП "Развитие физической культуры и спорта в Ачинском районе" (34,3 млн. руб.)</t>
  </si>
  <si>
    <t>МП "Молодёжь Ачинского района в XXI веке"(10,8 млн. руб.)</t>
  </si>
  <si>
    <t>МП "Развитие транспортной системы на территории Ачинского района" (36,0 млн. руб.)</t>
  </si>
  <si>
    <t>МП "Развитие сельского хозяйства и регулирование рынков сельскохозяйственной продукции в Ачинском районе"(5,1 млн. руб.)</t>
  </si>
  <si>
    <t>МП "Обеспечение доступным и комфортным жильём граждан Ачинского района" (0,1 млн. руб.)</t>
  </si>
  <si>
    <t>МП "Управление муниципальным имуществом Ачинского района"(1,8 млн. руб.)</t>
  </si>
  <si>
    <t>МП "Управление муниципальными финансами"(153,9 млн.руб.)</t>
  </si>
  <si>
    <t xml:space="preserve">МП "Обеспечение общественного порядка и противодействие коррупции"(1,8 млн. руб.) </t>
  </si>
  <si>
    <t>Непрограммные расходы Ачинского районного Совета депутатов (6,2 млн. руб.)</t>
  </si>
  <si>
    <t>Непрограммные расходы администрации Ачинского района (42,5 млн. руб.)</t>
  </si>
  <si>
    <t>Непрограммные расходы финансового управления администрации Ачинского района (9,3 млн. руб.)</t>
  </si>
  <si>
    <t>Непрограммные расходы МКУ "УСиЖКХ" Ачинского района (27,2 млн. руб.)</t>
  </si>
  <si>
    <t>Непрограммные расходы Ревизионной комиссии Ачинского района (2,0 млн. руб.)</t>
  </si>
  <si>
    <t>Расходы бюджетных учреждений на выполнение муниципального задания в 2013 - 2023 годы, тыс. руб.</t>
  </si>
  <si>
    <t>учреждения общего образования (школы) обеспечение питанием 298 обучающихся</t>
  </si>
  <si>
    <t>cубсидии на развитие системы патриотического воспитания в рамках деятельности муниципальных молодежных центров</t>
  </si>
  <si>
    <t>Расходы консолидированного бюджета по содержанию и ремонту объектов ЖКХ в Ачинском районе в 2023 году</t>
  </si>
  <si>
    <t>Средства, предусмотренные на содержание и ремонт объектов ЖКХ в Ачинском районе на 2023 год, руб.</t>
  </si>
  <si>
    <t>Администрирование доходов районного бюджета в 2023 году</t>
  </si>
  <si>
    <t>Уточнённый план</t>
  </si>
  <si>
    <t>031</t>
  </si>
  <si>
    <t>Министерство лесного хозяйства Красноярского края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</si>
  <si>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</si>
  <si>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</si>
  <si>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10101130011000110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</si>
  <si>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</si>
  <si>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</si>
  <si>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</si>
  <si>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</si>
  <si>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</si>
  <si>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</si>
  <si>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</si>
  <si>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</si>
  <si>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</si>
  <si>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</si>
  <si>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</si>
  <si>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20219999052722150</t>
  </si>
  <si>
    <t>Прочие дотации бюджетам муниципальных образований края (на частичную компенсацию расходов на оплату труда работников муниципальных учреждений)</t>
  </si>
  <si>
    <t>20229999057436150</t>
  </si>
  <si>
    <t>Прочие субсидии бюджетам муниципальных районов (на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организациях)</t>
  </si>
  <si>
    <t>20229999057454150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</si>
  <si>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</si>
  <si>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>Прочие субсидии бюджетам муниципальных районов (на поддержку деятельности муниципальных молодежных центров)</t>
  </si>
  <si>
    <t>20229999057470150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</si>
  <si>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</si>
  <si>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20229999057482150</t>
  </si>
  <si>
    <t>Прочие субсидии бюджетам муниципальных районов (для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молодежи)</t>
  </si>
  <si>
    <t>20229999057486150</t>
  </si>
  <si>
    <t>Прочие субсидии бюджетам муниципальных районов (на оснащение музыкальными инструментами детских школ искусств)</t>
  </si>
  <si>
    <t>20229999057505150</t>
  </si>
  <si>
    <t>Прочие субсидии бюджетам муниципальных районов (на подготовку описаний местоположения границ населенных пунктов и территориальных зон по Красноярскому краю)</t>
  </si>
  <si>
    <t>20229999057559150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</si>
  <si>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</si>
  <si>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</si>
  <si>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Субвенции бюджетам муниципальных районов на выполнение передаваемых полномочий субъектов Российской Федерации (на организации и осуществлению деятельности по опеке и попечительству )</t>
  </si>
  <si>
    <t>Субвенции бюджетам муниципальных районов на выполнение передаваемых полномочий субъектов Российской Федерации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</si>
  <si>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'Субвенции бюджетам муниципальных районов на выполнение передаваемых полномочий субъектов Российской Федерации (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программам)</t>
  </si>
  <si>
    <t>20230024057587150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</si>
  <si>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программ)</t>
  </si>
  <si>
    <t>'Субвенции бюджетам муниципальных районов на выполнение передаваемых полномочий субъектов Российской Федерации (по расчету и предоставлению дотаций на выравнивание бюджетной обеспеченности поселений, входящих в состав муниципального района края)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</si>
  <si>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</si>
  <si>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муниципальных районов из бюджетов поселений на осуществлении части полномочий по решению вопросов местного значения в соответствии с заключенными соглашениями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</si>
  <si>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Межбюджетные трансферты, передаваемые бюджетам муниципальных районов из бюджетов поселений на осуществлении части полномочий по решению вопросов местного значения в соответствии с заключенными соглашениями (на осуществление руководства и управления в сфере установленных функций органов местного самоуправления поселений, переданных на уровень муниципального района)</t>
  </si>
  <si>
    <t>20245179050000150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</si>
  <si>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</si>
  <si>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Прочие межбюджетные трансферты, передаваемые бюджетам муниципальных районов (за счет средств резервного фонда Правительства Красноярского края)</t>
  </si>
  <si>
    <t>20249999051033150</t>
  </si>
  <si>
    <t>Иные межбюджетные трансферты бюджетам муниципальных районов (на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культуры)</t>
  </si>
  <si>
    <t>20249999057459150</t>
  </si>
  <si>
    <t>Прочие межбюджетные трансферты бюджетам муниципальных районов (на софинансирование муниципальных программ формирования современной городской (сельской) среды в поселениях)</t>
  </si>
  <si>
    <t>'Прочие межбюджетные трансферты, передаваемые бюджетам муниципальных районов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</si>
  <si>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21805030050000150</t>
  </si>
  <si>
    <t>Доходы бюджетов муниципальных районов от возврата иными организациями остатков субсидий прошлых лет</t>
  </si>
  <si>
    <t>Муниципальное казенное учреждение "Управление строительства и жилищно-коммунального хозяйства" Ачинского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</si>
  <si>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</si>
  <si>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Итого доходов</t>
  </si>
  <si>
    <t>Приложение 6</t>
  </si>
  <si>
    <t>Региональный проект "Создание условий для реализации творческого потенциала нации («Творческие люди»)"/  Поддержка творческих фестивалей и конкурсов, в том числе для детей и молодёжи (МБУК "ЦКС" Ачинского района (приобретение обуви, кокошников, костюмов народных и сценических, одежды для танцевальных и художественных коллективов))</t>
  </si>
  <si>
    <t>Реализация национальных проектов на территории Ачинского района в 2019-2023 годах</t>
  </si>
  <si>
    <t>Наименование национального проекта</t>
  </si>
  <si>
    <t>Реализация проекта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организациях, получатели МБОУ "Горная СШ" и МБОУ "Малиновская СШ"</t>
  </si>
  <si>
    <t>Региональный проект "Создание условий для реализации творческого потенциала нации («Творческие люди»)"/ Гос. поддержка лучших сельских учреждений культуры, получателем стал Ястребовский СДК</t>
  </si>
  <si>
    <t>улучшили жилищные условия 3 семьям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</si>
</sst>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-;\-* #,##0.00_-;_-* &quot;-&quot;??_-;_-@_-"/>
    <numFmt numFmtId="165" formatCode="_(* #,##0.00_);_(* \(#,##0.00\);_(* &quot;-&quot;??_);_(@_)"/>
    <numFmt numFmtId="166" formatCode="_-* #,##0.0_р_._-;\-* #,##0.0_р_._-;_-* &quot;-&quot;??_р_._-;_-@_-"/>
    <numFmt numFmtId="167" formatCode="_(* #,##0.0_);_(* \(#,##0.0\);_(* &quot;-&quot;??_);_(@_)"/>
    <numFmt numFmtId="168" formatCode="_-* #,##0.0_р_._-;\-* #,##0.0_р_._-;_-* &quot;-&quot;?_р_._-;_-@_-"/>
    <numFmt numFmtId="169" formatCode="0.0"/>
    <numFmt numFmtId="170" formatCode="_(* #,##0_);_(* \(#,##0\);_(* &quot;-&quot;??_);_(@_)"/>
    <numFmt numFmtId="171" formatCode="#,##0.0_р_."/>
    <numFmt numFmtId="172" formatCode="#,##0.0"/>
    <numFmt numFmtId="173" formatCode="?"/>
    <numFmt numFmtId="174" formatCode="_-* #,##0.0\ _₽_-;\-* #,##0.0\ _₽_-;_-* &quot;-&quot;?\ _₽_-;_-@_-"/>
    <numFmt numFmtId="175" formatCode="_(* #,##0.00000_);_(* \(#,##0.00000\);_(* &quot;-&quot;??_);_(@_)"/>
    <numFmt numFmtId="176" formatCode="#,##0.00_ ;\-#,##0.00\ "/>
  </numFmts>
  <fonts count="78" x14ac:knownFonts="1">
    <font>
      <sz val="10"/>
      <name val="Arial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7"/>
      <name val="Arial"/>
      <family val="2"/>
      <charset val="204"/>
    </font>
    <font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7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 Cyr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name val="Arial Cyr"/>
      <charset val="204"/>
    </font>
    <font>
      <sz val="11"/>
      <name val="Arial"/>
      <family val="2"/>
      <charset val="204"/>
    </font>
    <font>
      <u val="singleAccounting"/>
      <sz val="10"/>
      <name val="Arial"/>
      <family val="2"/>
      <charset val="204"/>
    </font>
    <font>
      <i/>
      <sz val="12"/>
      <name val="Times New Roman"/>
      <family val="1"/>
      <charset val="204"/>
    </font>
    <font>
      <i/>
      <sz val="9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7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7"/>
      <name val="Arial"/>
      <family val="2"/>
      <charset val="204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0"/>
      <color rgb="FF000000"/>
      <name val="Times New Roman"/>
      <family val="1"/>
      <charset val="204"/>
    </font>
    <font>
      <sz val="10"/>
      <name val="Arial"/>
    </font>
    <font>
      <sz val="12"/>
      <name val="Arial"/>
      <family val="2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3">
    <xf numFmtId="0" fontId="0" fillId="0" borderId="0"/>
    <xf numFmtId="0" fontId="43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44" fillId="0" borderId="0"/>
    <xf numFmtId="0" fontId="6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6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18" fillId="3" borderId="0" applyNumberFormat="0" applyBorder="0" applyAlignment="0" applyProtection="0"/>
    <xf numFmtId="0" fontId="6" fillId="0" borderId="0"/>
    <xf numFmtId="164" fontId="66" fillId="0" borderId="0" applyFont="0" applyFill="0" applyBorder="0" applyAlignment="0" applyProtection="0"/>
    <xf numFmtId="164" fontId="76" fillId="0" borderId="0" applyFont="0" applyFill="0" applyBorder="0" applyAlignment="0" applyProtection="0"/>
  </cellStyleXfs>
  <cellXfs count="435">
    <xf numFmtId="0" fontId="0" fillId="0" borderId="0" xfId="0"/>
    <xf numFmtId="0" fontId="6" fillId="0" borderId="0" xfId="21"/>
    <xf numFmtId="0" fontId="0" fillId="0" borderId="10" xfId="0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 textRotation="90" wrapText="1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10" xfId="0" applyBorder="1"/>
    <xf numFmtId="1" fontId="0" fillId="0" borderId="0" xfId="0" applyNumberFormat="1"/>
    <xf numFmtId="0" fontId="23" fillId="0" borderId="0" xfId="0" applyFont="1"/>
    <xf numFmtId="0" fontId="24" fillId="0" borderId="10" xfId="0" applyFont="1" applyBorder="1" applyAlignment="1">
      <alignment wrapText="1"/>
    </xf>
    <xf numFmtId="170" fontId="0" fillId="0" borderId="0" xfId="27" applyNumberFormat="1" applyFont="1"/>
    <xf numFmtId="169" fontId="0" fillId="0" borderId="0" xfId="0" applyNumberFormat="1"/>
    <xf numFmtId="0" fontId="45" fillId="0" borderId="0" xfId="0" applyFont="1" applyAlignment="1">
      <alignment horizontal="left" vertical="center" readingOrder="1"/>
    </xf>
    <xf numFmtId="0" fontId="0" fillId="0" borderId="0" xfId="0" applyAlignment="1">
      <alignment wrapText="1"/>
    </xf>
    <xf numFmtId="0" fontId="21" fillId="0" borderId="0" xfId="0" applyFont="1" applyAlignment="1">
      <alignment wrapText="1"/>
    </xf>
    <xf numFmtId="0" fontId="25" fillId="0" borderId="10" xfId="0" applyFont="1" applyBorder="1" applyAlignment="1">
      <alignment wrapText="1"/>
    </xf>
    <xf numFmtId="0" fontId="26" fillId="0" borderId="10" xfId="0" applyFont="1" applyBorder="1" applyAlignment="1">
      <alignment wrapText="1"/>
    </xf>
    <xf numFmtId="0" fontId="28" fillId="0" borderId="10" xfId="0" applyFont="1" applyBorder="1" applyAlignment="1">
      <alignment horizontal="center" vertical="center" textRotation="90" wrapText="1"/>
    </xf>
    <xf numFmtId="0" fontId="21" fillId="0" borderId="10" xfId="0" applyFont="1" applyBorder="1"/>
    <xf numFmtId="0" fontId="29" fillId="0" borderId="0" xfId="19" applyFont="1" applyProtection="1">
      <protection locked="0"/>
    </xf>
    <xf numFmtId="165" fontId="25" fillId="0" borderId="10" xfId="27" applyFont="1" applyBorder="1" applyAlignment="1">
      <alignment horizontal="center" vertical="center"/>
    </xf>
    <xf numFmtId="165" fontId="24" fillId="0" borderId="10" xfId="27" applyFont="1" applyBorder="1" applyAlignment="1">
      <alignment horizontal="center" vertical="center"/>
    </xf>
    <xf numFmtId="165" fontId="27" fillId="0" borderId="10" xfId="27" applyFont="1" applyBorder="1" applyAlignment="1">
      <alignment horizontal="center" vertical="center"/>
    </xf>
    <xf numFmtId="0" fontId="23" fillId="0" borderId="0" xfId="0" applyFont="1" applyAlignment="1">
      <alignment horizontal="right"/>
    </xf>
    <xf numFmtId="166" fontId="33" fillId="0" borderId="10" xfId="27" applyNumberFormat="1" applyFont="1" applyBorder="1"/>
    <xf numFmtId="167" fontId="23" fillId="0" borderId="10" xfId="0" applyNumberFormat="1" applyFont="1" applyBorder="1" applyAlignment="1">
      <alignment horizontal="center" vertical="center" wrapText="1"/>
    </xf>
    <xf numFmtId="167" fontId="23" fillId="0" borderId="10" xfId="27" applyNumberFormat="1" applyFont="1" applyBorder="1"/>
    <xf numFmtId="49" fontId="21" fillId="0" borderId="10" xfId="0" applyNumberFormat="1" applyFont="1" applyBorder="1" applyAlignment="1">
      <alignment horizontal="center" vertical="center" wrapText="1"/>
    </xf>
    <xf numFmtId="168" fontId="0" fillId="0" borderId="10" xfId="27" applyNumberFormat="1" applyFont="1" applyBorder="1" applyAlignment="1">
      <alignment vertical="center"/>
    </xf>
    <xf numFmtId="49" fontId="21" fillId="0" borderId="12" xfId="0" applyNumberFormat="1" applyFont="1" applyBorder="1" applyAlignment="1">
      <alignment horizontal="center" vertical="center" wrapText="1"/>
    </xf>
    <xf numFmtId="173" fontId="21" fillId="0" borderId="10" xfId="0" applyNumberFormat="1" applyFont="1" applyBorder="1" applyAlignment="1">
      <alignment horizontal="left" vertical="center" wrapText="1"/>
    </xf>
    <xf numFmtId="172" fontId="21" fillId="0" borderId="10" xfId="0" applyNumberFormat="1" applyFont="1" applyBorder="1" applyAlignment="1">
      <alignment horizontal="right" vertical="center" wrapText="1"/>
    </xf>
    <xf numFmtId="49" fontId="21" fillId="0" borderId="10" xfId="0" applyNumberFormat="1" applyFont="1" applyBorder="1" applyAlignment="1">
      <alignment horizontal="left" vertical="center" wrapText="1"/>
    </xf>
    <xf numFmtId="171" fontId="23" fillId="0" borderId="10" xfId="27" applyNumberFormat="1" applyFont="1" applyBorder="1" applyAlignment="1">
      <alignment horizontal="center" vertical="center" wrapText="1"/>
    </xf>
    <xf numFmtId="0" fontId="22" fillId="0" borderId="10" xfId="0" applyFont="1" applyBorder="1" applyAlignment="1">
      <alignment wrapText="1"/>
    </xf>
    <xf numFmtId="0" fontId="21" fillId="0" borderId="0" xfId="19" applyProtection="1">
      <protection locked="0"/>
    </xf>
    <xf numFmtId="0" fontId="21" fillId="0" borderId="10" xfId="19" applyBorder="1" applyAlignment="1">
      <alignment horizontal="center" vertical="center" wrapText="1"/>
    </xf>
    <xf numFmtId="49" fontId="21" fillId="0" borderId="10" xfId="19" applyNumberFormat="1" applyBorder="1" applyAlignment="1">
      <alignment horizontal="center" vertical="center" wrapText="1"/>
    </xf>
    <xf numFmtId="49" fontId="22" fillId="0" borderId="10" xfId="19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/>
    </xf>
    <xf numFmtId="167" fontId="32" fillId="0" borderId="10" xfId="27" applyNumberFormat="1" applyFont="1" applyFill="1" applyBorder="1" applyAlignment="1" applyProtection="1">
      <alignment horizontal="center" vertical="center" wrapText="1"/>
    </xf>
    <xf numFmtId="172" fontId="32" fillId="0" borderId="10" xfId="19" applyNumberFormat="1" applyFont="1" applyBorder="1" applyAlignment="1">
      <alignment horizontal="right"/>
    </xf>
    <xf numFmtId="0" fontId="23" fillId="0" borderId="10" xfId="19" applyFont="1" applyBorder="1" applyAlignment="1" applyProtection="1">
      <alignment horizontal="left" vertical="center" wrapText="1"/>
      <protection locked="0"/>
    </xf>
    <xf numFmtId="167" fontId="23" fillId="0" borderId="10" xfId="27" applyNumberFormat="1" applyFont="1" applyFill="1" applyBorder="1" applyAlignment="1" applyProtection="1">
      <alignment horizontal="right" vertical="center" wrapText="1"/>
    </xf>
    <xf numFmtId="172" fontId="23" fillId="0" borderId="10" xfId="19" applyNumberFormat="1" applyFont="1" applyBorder="1" applyAlignment="1">
      <alignment horizontal="right" vertical="center" wrapText="1"/>
    </xf>
    <xf numFmtId="0" fontId="21" fillId="0" borderId="10" xfId="19" applyBorder="1" applyAlignment="1" applyProtection="1">
      <alignment horizontal="left" vertical="center" wrapText="1"/>
      <protection locked="0"/>
    </xf>
    <xf numFmtId="167" fontId="21" fillId="0" borderId="10" xfId="27" applyNumberFormat="1" applyFont="1" applyFill="1" applyBorder="1" applyAlignment="1" applyProtection="1">
      <alignment horizontal="right" vertical="center" wrapText="1"/>
      <protection locked="0"/>
    </xf>
    <xf numFmtId="172" fontId="21" fillId="0" borderId="10" xfId="19" applyNumberFormat="1" applyBorder="1" applyAlignment="1">
      <alignment horizontal="right" vertical="center" wrapText="1"/>
    </xf>
    <xf numFmtId="167" fontId="21" fillId="0" borderId="10" xfId="27" applyNumberFormat="1" applyFont="1" applyFill="1" applyBorder="1" applyAlignment="1" applyProtection="1">
      <alignment horizontal="right" vertical="center" wrapText="1"/>
    </xf>
    <xf numFmtId="167" fontId="23" fillId="0" borderId="10" xfId="27" applyNumberFormat="1" applyFont="1" applyFill="1" applyBorder="1" applyAlignment="1" applyProtection="1">
      <alignment horizontal="right" vertical="center" wrapText="1"/>
      <protection locked="0"/>
    </xf>
    <xf numFmtId="167" fontId="21" fillId="0" borderId="13" xfId="27" applyNumberFormat="1" applyFont="1" applyFill="1" applyBorder="1" applyAlignment="1" applyProtection="1">
      <alignment vertical="center" wrapText="1"/>
    </xf>
    <xf numFmtId="172" fontId="21" fillId="0" borderId="10" xfId="19" applyNumberFormat="1" applyBorder="1" applyAlignment="1">
      <alignment vertical="center" wrapText="1"/>
    </xf>
    <xf numFmtId="166" fontId="21" fillId="0" borderId="10" xfId="27" applyNumberFormat="1" applyFont="1" applyBorder="1"/>
    <xf numFmtId="0" fontId="21" fillId="0" borderId="10" xfId="0" applyFont="1" applyBorder="1" applyAlignment="1">
      <alignment horizontal="center" vertical="center"/>
    </xf>
    <xf numFmtId="167" fontId="34" fillId="0" borderId="10" xfId="0" applyNumberFormat="1" applyFont="1" applyBorder="1" applyAlignment="1">
      <alignment horizontal="center" vertical="center" wrapText="1"/>
    </xf>
    <xf numFmtId="172" fontId="33" fillId="0" borderId="10" xfId="0" applyNumberFormat="1" applyFont="1" applyBorder="1" applyAlignment="1">
      <alignment horizontal="right" vertical="center" wrapText="1"/>
    </xf>
    <xf numFmtId="172" fontId="33" fillId="0" borderId="12" xfId="0" applyNumberFormat="1" applyFont="1" applyBorder="1" applyAlignment="1">
      <alignment horizontal="right" vertical="center" wrapText="1"/>
    </xf>
    <xf numFmtId="0" fontId="36" fillId="0" borderId="10" xfId="0" applyFont="1" applyBorder="1" applyAlignment="1">
      <alignment horizontal="center" vertical="center" wrapText="1"/>
    </xf>
    <xf numFmtId="1" fontId="0" fillId="0" borderId="0" xfId="27" applyNumberFormat="1" applyFont="1"/>
    <xf numFmtId="0" fontId="46" fillId="0" borderId="0" xfId="20" applyFont="1" applyAlignment="1">
      <alignment horizontal="left" vertical="center" indent="15"/>
    </xf>
    <xf numFmtId="0" fontId="47" fillId="0" borderId="0" xfId="20" applyFont="1"/>
    <xf numFmtId="0" fontId="44" fillId="0" borderId="0" xfId="20"/>
    <xf numFmtId="0" fontId="46" fillId="0" borderId="0" xfId="20" applyFont="1" applyAlignment="1">
      <alignment horizontal="center" vertical="center"/>
    </xf>
    <xf numFmtId="0" fontId="48" fillId="0" borderId="0" xfId="20" applyFont="1" applyAlignment="1">
      <alignment horizontal="left" vertical="center" indent="2"/>
    </xf>
    <xf numFmtId="0" fontId="49" fillId="15" borderId="22" xfId="20" applyFont="1" applyFill="1" applyBorder="1" applyAlignment="1">
      <alignment horizontal="center" vertical="center" wrapText="1"/>
    </xf>
    <xf numFmtId="0" fontId="50" fillId="0" borderId="23" xfId="20" applyFont="1" applyBorder="1" applyAlignment="1">
      <alignment vertical="center"/>
    </xf>
    <xf numFmtId="0" fontId="50" fillId="0" borderId="0" xfId="20" applyFont="1" applyAlignment="1">
      <alignment vertical="center"/>
    </xf>
    <xf numFmtId="0" fontId="51" fillId="0" borderId="0" xfId="20" applyFont="1"/>
    <xf numFmtId="0" fontId="23" fillId="0" borderId="0" xfId="19" applyFont="1" applyAlignment="1" applyProtection="1">
      <alignment horizontal="right"/>
      <protection locked="0"/>
    </xf>
    <xf numFmtId="0" fontId="21" fillId="0" borderId="0" xfId="19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22" fillId="0" borderId="10" xfId="0" applyFont="1" applyBorder="1" applyAlignment="1">
      <alignment horizontal="center" wrapText="1"/>
    </xf>
    <xf numFmtId="0" fontId="23" fillId="0" borderId="10" xfId="0" applyFont="1" applyBorder="1" applyAlignment="1">
      <alignment wrapText="1"/>
    </xf>
    <xf numFmtId="166" fontId="23" fillId="0" borderId="10" xfId="27" applyNumberFormat="1" applyFont="1" applyBorder="1"/>
    <xf numFmtId="169" fontId="23" fillId="0" borderId="10" xfId="0" applyNumberFormat="1" applyFont="1" applyBorder="1"/>
    <xf numFmtId="169" fontId="21" fillId="0" borderId="10" xfId="0" applyNumberFormat="1" applyFont="1" applyBorder="1"/>
    <xf numFmtId="0" fontId="27" fillId="0" borderId="10" xfId="0" applyFont="1" applyBorder="1" applyAlignment="1">
      <alignment wrapText="1"/>
    </xf>
    <xf numFmtId="0" fontId="29" fillId="0" borderId="0" xfId="21" applyFont="1" applyAlignment="1">
      <alignment horizontal="left" vertical="center" wrapText="1"/>
    </xf>
    <xf numFmtId="0" fontId="29" fillId="0" borderId="0" xfId="21" applyFont="1"/>
    <xf numFmtId="0" fontId="37" fillId="0" borderId="0" xfId="21" applyFont="1" applyAlignment="1">
      <alignment horizontal="center" vertical="center" wrapText="1"/>
    </xf>
    <xf numFmtId="0" fontId="29" fillId="0" borderId="0" xfId="21" applyFont="1" applyAlignment="1">
      <alignment horizontal="center" vertical="top" wrapText="1"/>
    </xf>
    <xf numFmtId="0" fontId="38" fillId="0" borderId="10" xfId="21" applyFont="1" applyBorder="1" applyAlignment="1">
      <alignment horizontal="center" vertical="center" wrapText="1"/>
    </xf>
    <xf numFmtId="0" fontId="38" fillId="0" borderId="10" xfId="21" applyFont="1" applyBorder="1" applyAlignment="1">
      <alignment horizontal="left" vertical="center" wrapText="1"/>
    </xf>
    <xf numFmtId="0" fontId="39" fillId="0" borderId="10" xfId="21" applyFont="1" applyBorder="1" applyAlignment="1">
      <alignment horizontal="left" vertical="center" wrapText="1"/>
    </xf>
    <xf numFmtId="167" fontId="40" fillId="0" borderId="10" xfId="27" applyNumberFormat="1" applyFont="1" applyBorder="1"/>
    <xf numFmtId="0" fontId="41" fillId="0" borderId="10" xfId="21" applyFont="1" applyBorder="1" applyAlignment="1">
      <alignment horizontal="left" vertical="center" wrapText="1"/>
    </xf>
    <xf numFmtId="0" fontId="40" fillId="0" borderId="10" xfId="21" applyFont="1" applyBorder="1" applyAlignment="1">
      <alignment horizontal="left" vertical="center" wrapText="1"/>
    </xf>
    <xf numFmtId="0" fontId="37" fillId="0" borderId="10" xfId="21" applyFont="1" applyBorder="1" applyAlignment="1">
      <alignment horizontal="center" vertical="center" wrapText="1"/>
    </xf>
    <xf numFmtId="0" fontId="38" fillId="0" borderId="0" xfId="21" applyFont="1"/>
    <xf numFmtId="0" fontId="40" fillId="0" borderId="0" xfId="0" applyFont="1"/>
    <xf numFmtId="0" fontId="38" fillId="0" borderId="0" xfId="0" applyFont="1"/>
    <xf numFmtId="0" fontId="40" fillId="0" borderId="0" xfId="0" applyFont="1" applyAlignment="1">
      <alignment horizontal="right"/>
    </xf>
    <xf numFmtId="0" fontId="40" fillId="0" borderId="10" xfId="0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textRotation="90" wrapText="1"/>
    </xf>
    <xf numFmtId="0" fontId="40" fillId="0" borderId="10" xfId="0" applyFont="1" applyBorder="1" applyAlignment="1">
      <alignment wrapText="1"/>
    </xf>
    <xf numFmtId="166" fontId="40" fillId="0" borderId="10" xfId="0" applyNumberFormat="1" applyFont="1" applyBorder="1"/>
    <xf numFmtId="0" fontId="38" fillId="0" borderId="0" xfId="0" applyFont="1" applyAlignment="1">
      <alignment horizontal="right"/>
    </xf>
    <xf numFmtId="167" fontId="40" fillId="0" borderId="10" xfId="27" applyNumberFormat="1" applyFont="1" applyBorder="1" applyAlignment="1"/>
    <xf numFmtId="167" fontId="40" fillId="0" borderId="10" xfId="27" applyNumberFormat="1" applyFont="1" applyBorder="1" applyAlignment="1">
      <alignment horizontal="center"/>
    </xf>
    <xf numFmtId="167" fontId="40" fillId="0" borderId="10" xfId="27" applyNumberFormat="1" applyFont="1" applyFill="1" applyBorder="1"/>
    <xf numFmtId="169" fontId="40" fillId="0" borderId="10" xfId="0" applyNumberFormat="1" applyFont="1" applyBorder="1" applyAlignment="1">
      <alignment horizontal="center"/>
    </xf>
    <xf numFmtId="0" fontId="40" fillId="0" borderId="10" xfId="0" applyFont="1" applyBorder="1"/>
    <xf numFmtId="0" fontId="40" fillId="0" borderId="10" xfId="0" applyFont="1" applyBorder="1" applyAlignment="1">
      <alignment horizontal="center"/>
    </xf>
    <xf numFmtId="165" fontId="40" fillId="0" borderId="10" xfId="27" applyFont="1" applyBorder="1"/>
    <xf numFmtId="165" fontId="40" fillId="0" borderId="10" xfId="27" applyFont="1" applyBorder="1" applyAlignment="1">
      <alignment horizontal="center"/>
    </xf>
    <xf numFmtId="0" fontId="20" fillId="0" borderId="21" xfId="0" applyFont="1" applyBorder="1" applyAlignment="1">
      <alignment wrapText="1"/>
    </xf>
    <xf numFmtId="0" fontId="20" fillId="0" borderId="21" xfId="0" applyFont="1" applyBorder="1"/>
    <xf numFmtId="167" fontId="21" fillId="0" borderId="0" xfId="27" applyNumberFormat="1" applyFont="1" applyFill="1" applyBorder="1" applyAlignment="1" applyProtection="1">
      <alignment horizontal="right" vertical="center" wrapText="1"/>
      <protection locked="0"/>
    </xf>
    <xf numFmtId="172" fontId="35" fillId="0" borderId="10" xfId="19" applyNumberFormat="1" applyFont="1" applyBorder="1" applyAlignment="1">
      <alignment horizontal="center"/>
    </xf>
    <xf numFmtId="0" fontId="52" fillId="16" borderId="10" xfId="20" applyFont="1" applyFill="1" applyBorder="1" applyAlignment="1">
      <alignment horizontal="left" vertical="center" wrapText="1"/>
    </xf>
    <xf numFmtId="165" fontId="27" fillId="0" borderId="10" xfId="27" applyFont="1" applyFill="1" applyBorder="1" applyAlignment="1">
      <alignment horizontal="center" vertical="center"/>
    </xf>
    <xf numFmtId="165" fontId="24" fillId="0" borderId="10" xfId="27" applyFont="1" applyFill="1" applyBorder="1" applyAlignment="1">
      <alignment horizontal="center" vertical="center"/>
    </xf>
    <xf numFmtId="0" fontId="22" fillId="0" borderId="10" xfId="0" applyFont="1" applyBorder="1"/>
    <xf numFmtId="0" fontId="55" fillId="0" borderId="10" xfId="21" applyFont="1" applyBorder="1" applyAlignment="1">
      <alignment horizontal="center" vertical="center" wrapText="1"/>
    </xf>
    <xf numFmtId="0" fontId="6" fillId="0" borderId="10" xfId="21" applyBorder="1"/>
    <xf numFmtId="172" fontId="23" fillId="0" borderId="10" xfId="19" applyNumberFormat="1" applyFont="1" applyBorder="1" applyAlignment="1">
      <alignment horizontal="left" wrapText="1"/>
    </xf>
    <xf numFmtId="172" fontId="21" fillId="0" borderId="10" xfId="19" applyNumberFormat="1" applyBorder="1" applyAlignment="1">
      <alignment horizontal="left" wrapText="1"/>
    </xf>
    <xf numFmtId="167" fontId="56" fillId="0" borderId="10" xfId="27" applyNumberFormat="1" applyFont="1" applyFill="1" applyBorder="1" applyAlignment="1" applyProtection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170" fontId="21" fillId="0" borderId="0" xfId="27" applyNumberFormat="1" applyFont="1" applyFill="1" applyBorder="1" applyAlignment="1" applyProtection="1">
      <alignment horizontal="right" vertical="center" wrapText="1"/>
      <protection locked="0"/>
    </xf>
    <xf numFmtId="170" fontId="21" fillId="0" borderId="11" xfId="27" applyNumberFormat="1" applyFont="1" applyFill="1" applyBorder="1" applyAlignment="1" applyProtection="1">
      <alignment horizontal="right" vertical="center" wrapText="1"/>
      <protection locked="0"/>
    </xf>
    <xf numFmtId="170" fontId="56" fillId="0" borderId="11" xfId="27" applyNumberFormat="1" applyFont="1" applyFill="1" applyBorder="1" applyAlignment="1" applyProtection="1">
      <alignment horizontal="center" vertical="center" wrapText="1"/>
    </xf>
    <xf numFmtId="169" fontId="38" fillId="0" borderId="10" xfId="27" applyNumberFormat="1" applyFont="1" applyBorder="1"/>
    <xf numFmtId="169" fontId="40" fillId="0" borderId="10" xfId="27" applyNumberFormat="1" applyFont="1" applyBorder="1"/>
    <xf numFmtId="0" fontId="25" fillId="0" borderId="10" xfId="0" applyFont="1" applyBorder="1" applyAlignment="1">
      <alignment horizontal="left" vertical="center" wrapText="1"/>
    </xf>
    <xf numFmtId="0" fontId="22" fillId="0" borderId="10" xfId="0" applyFont="1" applyBorder="1" applyAlignment="1">
      <alignment vertical="center" wrapText="1"/>
    </xf>
    <xf numFmtId="169" fontId="40" fillId="0" borderId="10" xfId="0" applyNumberFormat="1" applyFont="1" applyBorder="1"/>
    <xf numFmtId="0" fontId="29" fillId="0" borderId="10" xfId="0" applyFont="1" applyBorder="1" applyAlignment="1">
      <alignment wrapText="1"/>
    </xf>
    <xf numFmtId="0" fontId="6" fillId="0" borderId="10" xfId="21" applyBorder="1" applyAlignment="1">
      <alignment vertical="center" wrapText="1"/>
    </xf>
    <xf numFmtId="172" fontId="22" fillId="0" borderId="10" xfId="19" applyNumberFormat="1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21" fillId="17" borderId="0" xfId="0" applyFont="1" applyFill="1" applyAlignment="1">
      <alignment vertical="center"/>
    </xf>
    <xf numFmtId="0" fontId="22" fillId="0" borderId="12" xfId="0" applyFont="1" applyBorder="1" applyAlignment="1">
      <alignment horizontal="left" vertical="center" wrapText="1"/>
    </xf>
    <xf numFmtId="167" fontId="21" fillId="0" borderId="13" xfId="27" applyNumberFormat="1" applyFont="1" applyFill="1" applyBorder="1" applyAlignment="1" applyProtection="1">
      <alignment horizontal="right" vertical="center" wrapText="1"/>
    </xf>
    <xf numFmtId="172" fontId="21" fillId="0" borderId="13" xfId="19" applyNumberFormat="1" applyBorder="1" applyAlignment="1">
      <alignment horizontal="right" vertical="center" wrapText="1"/>
    </xf>
    <xf numFmtId="0" fontId="40" fillId="16" borderId="10" xfId="0" applyFont="1" applyFill="1" applyBorder="1" applyAlignment="1">
      <alignment horizontal="left" vertical="center" wrapText="1"/>
    </xf>
    <xf numFmtId="169" fontId="40" fillId="0" borderId="10" xfId="27" applyNumberFormat="1" applyFont="1" applyFill="1" applyBorder="1"/>
    <xf numFmtId="0" fontId="6" fillId="0" borderId="12" xfId="21" applyBorder="1"/>
    <xf numFmtId="169" fontId="58" fillId="0" borderId="10" xfId="27" applyNumberFormat="1" applyFont="1" applyBorder="1"/>
    <xf numFmtId="0" fontId="21" fillId="0" borderId="12" xfId="19" applyBorder="1" applyAlignment="1" applyProtection="1">
      <alignment vertical="center" wrapText="1"/>
      <protection locked="0"/>
    </xf>
    <xf numFmtId="167" fontId="57" fillId="17" borderId="11" xfId="27" applyNumberFormat="1" applyFont="1" applyFill="1" applyBorder="1" applyAlignment="1" applyProtection="1">
      <alignment vertical="center" wrapText="1"/>
      <protection locked="0"/>
    </xf>
    <xf numFmtId="0" fontId="0" fillId="0" borderId="11" xfId="0" applyBorder="1" applyAlignment="1">
      <alignment horizontal="center" vertical="center"/>
    </xf>
    <xf numFmtId="0" fontId="21" fillId="0" borderId="10" xfId="19" applyBorder="1" applyAlignment="1" applyProtection="1">
      <alignment vertical="center" wrapText="1"/>
      <protection locked="0"/>
    </xf>
    <xf numFmtId="167" fontId="59" fillId="0" borderId="10" xfId="27" applyNumberFormat="1" applyFont="1" applyFill="1" applyBorder="1" applyAlignment="1" applyProtection="1">
      <alignment horizontal="right" vertical="center" wrapText="1"/>
      <protection locked="0"/>
    </xf>
    <xf numFmtId="0" fontId="59" fillId="0" borderId="10" xfId="19" applyFont="1" applyBorder="1" applyAlignment="1" applyProtection="1">
      <alignment vertical="center" wrapText="1"/>
      <protection locked="0"/>
    </xf>
    <xf numFmtId="0" fontId="33" fillId="0" borderId="10" xfId="0" applyFont="1" applyBorder="1"/>
    <xf numFmtId="0" fontId="33" fillId="0" borderId="10" xfId="0" applyFont="1" applyBorder="1" applyAlignment="1">
      <alignment wrapText="1"/>
    </xf>
    <xf numFmtId="165" fontId="27" fillId="0" borderId="0" xfId="27" applyFont="1" applyFill="1" applyBorder="1" applyAlignment="1">
      <alignment horizontal="center" vertical="center"/>
    </xf>
    <xf numFmtId="167" fontId="0" fillId="0" borderId="0" xfId="27" applyNumberFormat="1" applyFont="1"/>
    <xf numFmtId="0" fontId="51" fillId="16" borderId="10" xfId="20" applyFont="1" applyFill="1" applyBorder="1" applyAlignment="1">
      <alignment horizontal="left" vertical="center"/>
    </xf>
    <xf numFmtId="0" fontId="60" fillId="0" borderId="0" xfId="20" applyFont="1" applyAlignment="1">
      <alignment wrapText="1"/>
    </xf>
    <xf numFmtId="0" fontId="61" fillId="0" borderId="0" xfId="20" applyFont="1" applyAlignment="1">
      <alignment wrapText="1"/>
    </xf>
    <xf numFmtId="0" fontId="61" fillId="0" borderId="0" xfId="20" applyFont="1" applyAlignment="1">
      <alignment horizontal="right" wrapText="1"/>
    </xf>
    <xf numFmtId="0" fontId="60" fillId="0" borderId="0" xfId="20" applyFont="1" applyAlignment="1">
      <alignment horizontal="center" vertical="center" wrapText="1"/>
    </xf>
    <xf numFmtId="0" fontId="60" fillId="0" borderId="10" xfId="20" applyFont="1" applyBorder="1" applyAlignment="1">
      <alignment horizontal="center" vertical="center" wrapText="1"/>
    </xf>
    <xf numFmtId="0" fontId="61" fillId="0" borderId="10" xfId="20" applyFont="1" applyBorder="1" applyAlignment="1">
      <alignment horizontal="center" vertical="center" wrapText="1"/>
    </xf>
    <xf numFmtId="172" fontId="61" fillId="0" borderId="10" xfId="20" applyNumberFormat="1" applyFont="1" applyBorder="1" applyAlignment="1">
      <alignment horizontal="center" vertical="center" wrapText="1"/>
    </xf>
    <xf numFmtId="0" fontId="61" fillId="0" borderId="10" xfId="20" applyFont="1" applyBorder="1" applyAlignment="1">
      <alignment horizontal="center" vertical="top" wrapText="1"/>
    </xf>
    <xf numFmtId="0" fontId="60" fillId="0" borderId="10" xfId="20" applyFont="1" applyBorder="1" applyAlignment="1">
      <alignment wrapText="1"/>
    </xf>
    <xf numFmtId="172" fontId="60" fillId="0" borderId="10" xfId="20" applyNumberFormat="1" applyFont="1" applyBorder="1" applyAlignment="1">
      <alignment horizontal="center" wrapText="1"/>
    </xf>
    <xf numFmtId="172" fontId="61" fillId="0" borderId="0" xfId="20" applyNumberFormat="1" applyFont="1" applyAlignment="1">
      <alignment wrapText="1"/>
    </xf>
    <xf numFmtId="0" fontId="61" fillId="0" borderId="0" xfId="20" applyFont="1" applyAlignment="1">
      <alignment horizontal="left" vertical="center"/>
    </xf>
    <xf numFmtId="0" fontId="61" fillId="0" borderId="0" xfId="20" applyFont="1" applyAlignment="1">
      <alignment vertical="center" wrapText="1"/>
    </xf>
    <xf numFmtId="174" fontId="0" fillId="0" borderId="0" xfId="0" applyNumberFormat="1"/>
    <xf numFmtId="0" fontId="19" fillId="0" borderId="12" xfId="21" applyFont="1" applyBorder="1" applyAlignment="1">
      <alignment horizontal="left" vertical="center" wrapText="1"/>
    </xf>
    <xf numFmtId="0" fontId="1" fillId="0" borderId="0" xfId="0" applyFont="1"/>
    <xf numFmtId="0" fontId="40" fillId="0" borderId="0" xfId="21" applyFont="1" applyAlignment="1">
      <alignment horizontal="left" vertical="center" wrapText="1"/>
    </xf>
    <xf numFmtId="0" fontId="40" fillId="0" borderId="0" xfId="21" applyFont="1"/>
    <xf numFmtId="0" fontId="63" fillId="0" borderId="0" xfId="21" applyFont="1"/>
    <xf numFmtId="0" fontId="64" fillId="0" borderId="10" xfId="21" applyFont="1" applyBorder="1"/>
    <xf numFmtId="0" fontId="20" fillId="0" borderId="10" xfId="21" applyFont="1" applyBorder="1"/>
    <xf numFmtId="0" fontId="29" fillId="0" borderId="12" xfId="21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166" fontId="33" fillId="0" borderId="10" xfId="27" applyNumberFormat="1" applyFont="1" applyFill="1" applyBorder="1"/>
    <xf numFmtId="169" fontId="21" fillId="0" borderId="10" xfId="27" applyNumberFormat="1" applyFont="1" applyBorder="1"/>
    <xf numFmtId="169" fontId="33" fillId="0" borderId="10" xfId="27" applyNumberFormat="1" applyFont="1" applyBorder="1"/>
    <xf numFmtId="167" fontId="33" fillId="0" borderId="10" xfId="27" applyNumberFormat="1" applyFont="1" applyBorder="1"/>
    <xf numFmtId="49" fontId="1" fillId="0" borderId="10" xfId="19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0" xfId="19" applyFont="1" applyBorder="1" applyAlignment="1" applyProtection="1">
      <alignment horizontal="left" vertical="center" wrapText="1"/>
      <protection locked="0"/>
    </xf>
    <xf numFmtId="172" fontId="22" fillId="0" borderId="10" xfId="19" applyNumberFormat="1" applyFont="1" applyBorder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12" xfId="19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wrapText="1"/>
    </xf>
    <xf numFmtId="0" fontId="1" fillId="0" borderId="10" xfId="0" applyFont="1" applyBorder="1"/>
    <xf numFmtId="49" fontId="1" fillId="0" borderId="0" xfId="0" applyNumberFormat="1" applyFont="1"/>
    <xf numFmtId="167" fontId="33" fillId="0" borderId="10" xfId="27" applyNumberFormat="1" applyFont="1" applyFill="1" applyBorder="1" applyAlignment="1" applyProtection="1">
      <alignment horizontal="right" vertical="center" wrapText="1"/>
      <protection locked="0"/>
    </xf>
    <xf numFmtId="0" fontId="27" fillId="0" borderId="10" xfId="0" applyFont="1" applyBorder="1" applyAlignment="1">
      <alignment vertical="center" wrapText="1"/>
    </xf>
    <xf numFmtId="0" fontId="33" fillId="0" borderId="10" xfId="19" applyFont="1" applyBorder="1" applyAlignment="1" applyProtection="1">
      <alignment vertical="center" wrapText="1"/>
      <protection locked="0"/>
    </xf>
    <xf numFmtId="49" fontId="1" fillId="0" borderId="10" xfId="0" applyNumberFormat="1" applyFont="1" applyBorder="1" applyAlignment="1">
      <alignment horizontal="center" vertical="center" wrapText="1"/>
    </xf>
    <xf numFmtId="167" fontId="21" fillId="0" borderId="13" xfId="27" applyNumberFormat="1" applyFont="1" applyFill="1" applyBorder="1" applyAlignment="1" applyProtection="1">
      <alignment horizontal="center" vertical="center" wrapText="1"/>
      <protection locked="0"/>
    </xf>
    <xf numFmtId="165" fontId="22" fillId="0" borderId="10" xfId="27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65" fillId="15" borderId="18" xfId="20" applyFont="1" applyFill="1" applyBorder="1" applyAlignment="1">
      <alignment horizontal="center" vertical="center" wrapText="1"/>
    </xf>
    <xf numFmtId="0" fontId="65" fillId="15" borderId="13" xfId="20" applyFont="1" applyFill="1" applyBorder="1" applyAlignment="1">
      <alignment horizontal="center" vertical="center" wrapText="1"/>
    </xf>
    <xf numFmtId="0" fontId="65" fillId="15" borderId="19" xfId="20" applyFont="1" applyFill="1" applyBorder="1" applyAlignment="1">
      <alignment horizontal="center" vertical="center" wrapText="1"/>
    </xf>
    <xf numFmtId="0" fontId="65" fillId="15" borderId="20" xfId="20" applyFont="1" applyFill="1" applyBorder="1" applyAlignment="1">
      <alignment horizontal="center" vertical="center" wrapText="1"/>
    </xf>
    <xf numFmtId="0" fontId="65" fillId="15" borderId="21" xfId="20" applyFont="1" applyFill="1" applyBorder="1" applyAlignment="1">
      <alignment horizontal="center" vertical="center" wrapText="1"/>
    </xf>
    <xf numFmtId="0" fontId="47" fillId="0" borderId="38" xfId="20" applyFont="1" applyBorder="1"/>
    <xf numFmtId="0" fontId="50" fillId="0" borderId="0" xfId="20" applyFont="1"/>
    <xf numFmtId="0" fontId="1" fillId="20" borderId="0" xfId="0" applyFont="1" applyFill="1" applyAlignment="1">
      <alignment horizontal="center" vertical="center" wrapText="1"/>
    </xf>
    <xf numFmtId="167" fontId="0" fillId="0" borderId="10" xfId="27" applyNumberFormat="1" applyFont="1" applyFill="1" applyBorder="1" applyAlignment="1">
      <alignment vertical="center"/>
    </xf>
    <xf numFmtId="167" fontId="33" fillId="0" borderId="10" xfId="27" applyNumberFormat="1" applyFont="1" applyFill="1" applyBorder="1" applyAlignment="1">
      <alignment vertical="center"/>
    </xf>
    <xf numFmtId="167" fontId="33" fillId="0" borderId="10" xfId="27" applyNumberFormat="1" applyFont="1" applyFill="1" applyBorder="1"/>
    <xf numFmtId="167" fontId="1" fillId="0" borderId="10" xfId="27" applyNumberFormat="1" applyFont="1" applyFill="1" applyBorder="1"/>
    <xf numFmtId="0" fontId="1" fillId="0" borderId="10" xfId="0" applyFont="1" applyBorder="1" applyAlignment="1">
      <alignment vertical="center"/>
    </xf>
    <xf numFmtId="167" fontId="0" fillId="0" borderId="10" xfId="0" applyNumberFormat="1" applyBorder="1"/>
    <xf numFmtId="167" fontId="56" fillId="20" borderId="10" xfId="27" applyNumberFormat="1" applyFont="1" applyFill="1" applyBorder="1" applyAlignment="1" applyProtection="1">
      <alignment horizontal="center" vertical="center" wrapText="1"/>
    </xf>
    <xf numFmtId="167" fontId="21" fillId="20" borderId="10" xfId="27" applyNumberFormat="1" applyFont="1" applyFill="1" applyBorder="1" applyAlignment="1" applyProtection="1">
      <alignment horizontal="right" vertical="center" wrapText="1"/>
      <protection locked="0"/>
    </xf>
    <xf numFmtId="167" fontId="21" fillId="20" borderId="13" xfId="27" applyNumberFormat="1" applyFont="1" applyFill="1" applyBorder="1" applyAlignment="1" applyProtection="1">
      <alignment horizontal="right" vertical="center" wrapText="1"/>
    </xf>
    <xf numFmtId="0" fontId="22" fillId="0" borderId="1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vertical="top"/>
    </xf>
    <xf numFmtId="49" fontId="40" fillId="0" borderId="0" xfId="0" applyNumberFormat="1" applyFont="1" applyAlignment="1">
      <alignment horizontal="left" vertical="top"/>
    </xf>
    <xf numFmtId="0" fontId="40" fillId="0" borderId="10" xfId="0" applyFont="1" applyBorder="1" applyAlignment="1">
      <alignment horizontal="justify" vertical="center"/>
    </xf>
    <xf numFmtId="49" fontId="62" fillId="16" borderId="10" xfId="0" applyNumberFormat="1" applyFont="1" applyFill="1" applyBorder="1" applyAlignment="1">
      <alignment horizontal="center" vertical="top" wrapText="1"/>
    </xf>
    <xf numFmtId="49" fontId="40" fillId="0" borderId="10" xfId="0" applyNumberFormat="1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/>
    </xf>
    <xf numFmtId="49" fontId="40" fillId="0" borderId="10" xfId="0" applyNumberFormat="1" applyFont="1" applyBorder="1" applyAlignment="1">
      <alignment horizontal="center" vertical="top" wrapText="1"/>
    </xf>
    <xf numFmtId="0" fontId="40" fillId="0" borderId="10" xfId="0" applyFont="1" applyBorder="1" applyAlignment="1">
      <alignment horizontal="center" vertical="top"/>
    </xf>
    <xf numFmtId="4" fontId="0" fillId="0" borderId="0" xfId="0" applyNumberFormat="1"/>
    <xf numFmtId="0" fontId="6" fillId="0" borderId="10" xfId="21" applyBorder="1" applyAlignment="1">
      <alignment wrapText="1"/>
    </xf>
    <xf numFmtId="0" fontId="65" fillId="15" borderId="10" xfId="20" applyFont="1" applyFill="1" applyBorder="1" applyAlignment="1">
      <alignment horizontal="center" vertical="center" wrapText="1"/>
    </xf>
    <xf numFmtId="0" fontId="72" fillId="0" borderId="10" xfId="0" applyFont="1" applyBorder="1" applyAlignment="1">
      <alignment horizontal="center" vertical="center" textRotation="90" wrapText="1"/>
    </xf>
    <xf numFmtId="0" fontId="40" fillId="16" borderId="13" xfId="0" applyFont="1" applyFill="1" applyBorder="1" applyAlignment="1">
      <alignment horizontal="left" vertical="center" wrapText="1"/>
    </xf>
    <xf numFmtId="49" fontId="1" fillId="0" borderId="10" xfId="0" applyNumberFormat="1" applyFont="1" applyBorder="1" applyAlignment="1">
      <alignment horizontal="left" vertical="center" wrapText="1"/>
    </xf>
    <xf numFmtId="0" fontId="40" fillId="16" borderId="10" xfId="0" applyFont="1" applyFill="1" applyBorder="1" applyAlignment="1">
      <alignment vertical="center" wrapText="1"/>
    </xf>
    <xf numFmtId="165" fontId="38" fillId="0" borderId="10" xfId="27" applyFont="1" applyBorder="1"/>
    <xf numFmtId="165" fontId="58" fillId="18" borderId="10" xfId="27" applyFont="1" applyFill="1" applyBorder="1"/>
    <xf numFmtId="165" fontId="40" fillId="18" borderId="10" xfId="27" applyFont="1" applyFill="1" applyBorder="1"/>
    <xf numFmtId="165" fontId="40" fillId="0" borderId="10" xfId="27" applyFont="1" applyFill="1" applyBorder="1"/>
    <xf numFmtId="165" fontId="40" fillId="19" borderId="10" xfId="27" applyFont="1" applyFill="1" applyBorder="1"/>
    <xf numFmtId="165" fontId="40" fillId="20" borderId="10" xfId="27" applyFont="1" applyFill="1" applyBorder="1"/>
    <xf numFmtId="165" fontId="40" fillId="21" borderId="10" xfId="27" applyFont="1" applyFill="1" applyBorder="1"/>
    <xf numFmtId="0" fontId="6" fillId="0" borderId="12" xfId="21" applyBorder="1" applyAlignment="1">
      <alignment horizontal="left" vertical="center" wrapText="1"/>
    </xf>
    <xf numFmtId="0" fontId="60" fillId="0" borderId="0" xfId="20" applyFont="1" applyAlignment="1">
      <alignment horizontal="right" wrapText="1"/>
    </xf>
    <xf numFmtId="170" fontId="1" fillId="17" borderId="0" xfId="27" applyNumberFormat="1" applyFont="1" applyFill="1" applyBorder="1" applyAlignment="1" applyProtection="1">
      <alignment horizontal="right" vertical="center" wrapText="1"/>
      <protection locked="0"/>
    </xf>
    <xf numFmtId="0" fontId="1" fillId="17" borderId="0" xfId="0" applyFont="1" applyFill="1" applyAlignment="1">
      <alignment vertical="center"/>
    </xf>
    <xf numFmtId="167" fontId="1" fillId="0" borderId="10" xfId="27" applyNumberFormat="1" applyFont="1" applyFill="1" applyBorder="1" applyAlignment="1" applyProtection="1">
      <alignment horizontal="right" vertical="center" wrapText="1"/>
      <protection locked="0"/>
    </xf>
    <xf numFmtId="165" fontId="21" fillId="0" borderId="10" xfId="27" applyFont="1" applyFill="1" applyBorder="1" applyAlignment="1" applyProtection="1">
      <alignment horizontal="right" vertical="center" wrapText="1"/>
    </xf>
    <xf numFmtId="165" fontId="21" fillId="0" borderId="10" xfId="27" applyFont="1" applyFill="1" applyBorder="1" applyAlignment="1" applyProtection="1">
      <alignment horizontal="right" vertical="center" wrapText="1"/>
      <protection locked="0"/>
    </xf>
    <xf numFmtId="0" fontId="1" fillId="0" borderId="10" xfId="19" applyFont="1" applyBorder="1" applyAlignment="1" applyProtection="1">
      <alignment vertical="center" wrapText="1"/>
      <protection locked="0"/>
    </xf>
    <xf numFmtId="0" fontId="22" fillId="0" borderId="13" xfId="0" applyFont="1" applyBorder="1" applyAlignment="1">
      <alignment vertical="center" wrapText="1"/>
    </xf>
    <xf numFmtId="172" fontId="25" fillId="0" borderId="10" xfId="19" applyNumberFormat="1" applyFont="1" applyBorder="1" applyAlignment="1">
      <alignment horizontal="center" vertical="center" wrapText="1"/>
    </xf>
    <xf numFmtId="169" fontId="1" fillId="0" borderId="10" xfId="0" applyNumberFormat="1" applyFont="1" applyBorder="1" applyAlignment="1">
      <alignment vertical="center"/>
    </xf>
    <xf numFmtId="0" fontId="1" fillId="0" borderId="10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169" fontId="33" fillId="0" borderId="10" xfId="27" applyNumberFormat="1" applyFont="1" applyBorder="1" applyAlignment="1">
      <alignment horizontal="center"/>
    </xf>
    <xf numFmtId="0" fontId="27" fillId="20" borderId="10" xfId="0" applyFont="1" applyFill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167" fontId="1" fillId="0" borderId="10" xfId="27" applyNumberFormat="1" applyFont="1" applyBorder="1" applyAlignment="1">
      <alignment vertical="center"/>
    </xf>
    <xf numFmtId="165" fontId="24" fillId="18" borderId="10" xfId="27" applyFont="1" applyFill="1" applyBorder="1" applyAlignment="1">
      <alignment horizontal="center" vertical="center"/>
    </xf>
    <xf numFmtId="165" fontId="27" fillId="18" borderId="10" xfId="27" applyFont="1" applyFill="1" applyBorder="1" applyAlignment="1">
      <alignment horizontal="center" vertical="center"/>
    </xf>
    <xf numFmtId="175" fontId="24" fillId="0" borderId="0" xfId="27" applyNumberFormat="1" applyFont="1" applyFill="1" applyBorder="1" applyAlignment="1">
      <alignment horizontal="center" vertical="center"/>
    </xf>
    <xf numFmtId="175" fontId="27" fillId="0" borderId="0" xfId="27" applyNumberFormat="1" applyFont="1" applyFill="1" applyBorder="1" applyAlignment="1">
      <alignment horizontal="center" vertical="center"/>
    </xf>
    <xf numFmtId="0" fontId="52" fillId="0" borderId="10" xfId="20" applyFont="1" applyBorder="1" applyAlignment="1">
      <alignment horizontal="left" vertical="center" wrapText="1"/>
    </xf>
    <xf numFmtId="0" fontId="49" fillId="0" borderId="0" xfId="20" applyFont="1" applyAlignment="1">
      <alignment vertical="center"/>
    </xf>
    <xf numFmtId="0" fontId="65" fillId="0" borderId="13" xfId="20" applyFont="1" applyBorder="1" applyAlignment="1">
      <alignment horizontal="center" vertical="center" wrapText="1"/>
    </xf>
    <xf numFmtId="0" fontId="65" fillId="0" borderId="19" xfId="20" applyFont="1" applyBorder="1" applyAlignment="1">
      <alignment horizontal="center" vertical="center" wrapText="1"/>
    </xf>
    <xf numFmtId="0" fontId="65" fillId="0" borderId="18" xfId="20" applyFont="1" applyBorder="1" applyAlignment="1">
      <alignment horizontal="center" vertical="center" wrapText="1"/>
    </xf>
    <xf numFmtId="0" fontId="65" fillId="0" borderId="35" xfId="20" applyFont="1" applyBorder="1" applyAlignment="1">
      <alignment horizontal="center" vertical="center" wrapText="1"/>
    </xf>
    <xf numFmtId="0" fontId="52" fillId="0" borderId="10" xfId="20" applyFont="1" applyBorder="1" applyAlignment="1">
      <alignment horizontal="center" vertical="center"/>
    </xf>
    <xf numFmtId="0" fontId="52" fillId="0" borderId="14" xfId="20" applyFont="1" applyBorder="1" applyAlignment="1">
      <alignment horizontal="center" vertical="center"/>
    </xf>
    <xf numFmtId="2" fontId="52" fillId="0" borderId="22" xfId="20" applyNumberFormat="1" applyFont="1" applyBorder="1" applyAlignment="1">
      <alignment horizontal="center" vertical="center"/>
    </xf>
    <xf numFmtId="2" fontId="52" fillId="0" borderId="36" xfId="20" applyNumberFormat="1" applyFont="1" applyBorder="1" applyAlignment="1">
      <alignment horizontal="center" vertical="center"/>
    </xf>
    <xf numFmtId="2" fontId="50" fillId="0" borderId="22" xfId="20" applyNumberFormat="1" applyFont="1" applyBorder="1" applyAlignment="1">
      <alignment horizontal="center" vertical="center" wrapText="1"/>
    </xf>
    <xf numFmtId="2" fontId="52" fillId="0" borderId="15" xfId="20" applyNumberFormat="1" applyFont="1" applyBorder="1" applyAlignment="1">
      <alignment horizontal="center" vertical="center"/>
    </xf>
    <xf numFmtId="2" fontId="52" fillId="0" borderId="37" xfId="20" applyNumberFormat="1" applyFont="1" applyBorder="1" applyAlignment="1">
      <alignment horizontal="center" vertical="center"/>
    </xf>
    <xf numFmtId="2" fontId="52" fillId="0" borderId="14" xfId="20" applyNumberFormat="1" applyFont="1" applyBorder="1" applyAlignment="1">
      <alignment horizontal="center" vertical="center"/>
    </xf>
    <xf numFmtId="0" fontId="50" fillId="0" borderId="22" xfId="20" applyFont="1" applyBorder="1" applyAlignment="1">
      <alignment horizontal="center" vertical="center" wrapText="1"/>
    </xf>
    <xf numFmtId="0" fontId="52" fillId="0" borderId="38" xfId="20" applyFont="1" applyBorder="1" applyAlignment="1">
      <alignment horizontal="center"/>
    </xf>
    <xf numFmtId="0" fontId="52" fillId="0" borderId="26" xfId="20" applyFont="1" applyBorder="1" applyAlignment="1">
      <alignment horizontal="center"/>
    </xf>
    <xf numFmtId="0" fontId="52" fillId="0" borderId="23" xfId="20" applyFont="1" applyBorder="1" applyAlignment="1">
      <alignment horizontal="center"/>
    </xf>
    <xf numFmtId="0" fontId="52" fillId="0" borderId="39" xfId="20" applyFont="1" applyBorder="1" applyAlignment="1">
      <alignment horizontal="center"/>
    </xf>
    <xf numFmtId="2" fontId="52" fillId="0" borderId="24" xfId="20" applyNumberFormat="1" applyFont="1" applyBorder="1" applyAlignment="1">
      <alignment horizontal="center"/>
    </xf>
    <xf numFmtId="2" fontId="52" fillId="0" borderId="25" xfId="20" applyNumberFormat="1" applyFont="1" applyBorder="1" applyAlignment="1">
      <alignment horizontal="center"/>
    </xf>
    <xf numFmtId="4" fontId="52" fillId="0" borderId="10" xfId="20" applyNumberFormat="1" applyFont="1" applyBorder="1" applyAlignment="1">
      <alignment horizontal="center" vertical="center"/>
    </xf>
    <xf numFmtId="4" fontId="50" fillId="0" borderId="10" xfId="20" applyNumberFormat="1" applyFont="1" applyBorder="1" applyAlignment="1">
      <alignment horizontal="center" vertical="center" wrapText="1"/>
    </xf>
    <xf numFmtId="4" fontId="71" fillId="0" borderId="10" xfId="20" applyNumberFormat="1" applyFont="1" applyBorder="1" applyAlignment="1">
      <alignment horizontal="center"/>
    </xf>
    <xf numFmtId="0" fontId="75" fillId="15" borderId="16" xfId="20" applyFont="1" applyFill="1" applyBorder="1" applyAlignment="1">
      <alignment horizontal="center" vertical="top" wrapText="1"/>
    </xf>
    <xf numFmtId="0" fontId="75" fillId="15" borderId="17" xfId="20" applyFont="1" applyFill="1" applyBorder="1" applyAlignment="1">
      <alignment horizontal="center" vertical="top" wrapText="1"/>
    </xf>
    <xf numFmtId="0" fontId="67" fillId="0" borderId="0" xfId="0" applyFont="1"/>
    <xf numFmtId="49" fontId="40" fillId="0" borderId="10" xfId="0" applyNumberFormat="1" applyFont="1" applyBorder="1" applyAlignment="1">
      <alignment horizontal="left" vertical="top" wrapText="1"/>
    </xf>
    <xf numFmtId="49" fontId="38" fillId="16" borderId="10" xfId="0" applyNumberFormat="1" applyFont="1" applyFill="1" applyBorder="1" applyAlignment="1">
      <alignment horizontal="center" vertical="top" wrapText="1"/>
    </xf>
    <xf numFmtId="4" fontId="38" fillId="16" borderId="10" xfId="0" applyNumberFormat="1" applyFont="1" applyFill="1" applyBorder="1" applyAlignment="1">
      <alignment horizontal="center" vertical="top" wrapText="1"/>
    </xf>
    <xf numFmtId="2" fontId="40" fillId="0" borderId="10" xfId="0" applyNumberFormat="1" applyFont="1" applyBorder="1" applyAlignment="1">
      <alignment horizontal="center" vertical="top" wrapText="1"/>
    </xf>
    <xf numFmtId="4" fontId="40" fillId="0" borderId="10" xfId="0" applyNumberFormat="1" applyFont="1" applyBorder="1" applyAlignment="1">
      <alignment horizontal="center" vertical="top" wrapText="1"/>
    </xf>
    <xf numFmtId="49" fontId="40" fillId="16" borderId="10" xfId="0" applyNumberFormat="1" applyFont="1" applyFill="1" applyBorder="1" applyAlignment="1">
      <alignment horizontal="center" vertical="top" wrapText="1"/>
    </xf>
    <xf numFmtId="49" fontId="40" fillId="16" borderId="10" xfId="0" applyNumberFormat="1" applyFont="1" applyFill="1" applyBorder="1" applyAlignment="1">
      <alignment horizontal="left" vertical="top" wrapText="1"/>
    </xf>
    <xf numFmtId="2" fontId="40" fillId="16" borderId="10" xfId="0" applyNumberFormat="1" applyFont="1" applyFill="1" applyBorder="1" applyAlignment="1">
      <alignment horizontal="center" vertical="top" wrapText="1"/>
    </xf>
    <xf numFmtId="4" fontId="40" fillId="16" borderId="10" xfId="0" applyNumberFormat="1" applyFont="1" applyFill="1" applyBorder="1" applyAlignment="1">
      <alignment horizontal="center" vertical="top" wrapText="1"/>
    </xf>
    <xf numFmtId="164" fontId="40" fillId="16" borderId="10" xfId="32" applyFont="1" applyFill="1" applyBorder="1" applyAlignment="1" applyProtection="1">
      <alignment horizontal="center" vertical="top" wrapText="1"/>
    </xf>
    <xf numFmtId="49" fontId="40" fillId="16" borderId="41" xfId="0" applyNumberFormat="1" applyFont="1" applyFill="1" applyBorder="1" applyAlignment="1">
      <alignment horizontal="center" vertical="center" wrapText="1"/>
    </xf>
    <xf numFmtId="173" fontId="40" fillId="16" borderId="41" xfId="0" applyNumberFormat="1" applyFont="1" applyFill="1" applyBorder="1" applyAlignment="1">
      <alignment horizontal="left" vertical="center" wrapText="1"/>
    </xf>
    <xf numFmtId="169" fontId="38" fillId="16" borderId="10" xfId="0" applyNumberFormat="1" applyFont="1" applyFill="1" applyBorder="1" applyAlignment="1">
      <alignment horizontal="center" vertical="top"/>
    </xf>
    <xf numFmtId="176" fontId="40" fillId="16" borderId="10" xfId="32" applyNumberFormat="1" applyFont="1" applyFill="1" applyBorder="1" applyAlignment="1" applyProtection="1">
      <alignment horizontal="center" vertical="top" wrapText="1"/>
    </xf>
    <xf numFmtId="169" fontId="40" fillId="16" borderId="10" xfId="0" applyNumberFormat="1" applyFont="1" applyFill="1" applyBorder="1" applyAlignment="1">
      <alignment horizontal="center" vertical="top"/>
    </xf>
    <xf numFmtId="4" fontId="40" fillId="0" borderId="41" xfId="0" applyNumberFormat="1" applyFont="1" applyBorder="1" applyAlignment="1">
      <alignment horizontal="center" vertical="center" wrapText="1"/>
    </xf>
    <xf numFmtId="4" fontId="40" fillId="0" borderId="41" xfId="0" applyNumberFormat="1" applyFont="1" applyBorder="1" applyAlignment="1">
      <alignment horizontal="right" vertical="center" wrapText="1"/>
    </xf>
    <xf numFmtId="49" fontId="40" fillId="0" borderId="41" xfId="0" applyNumberFormat="1" applyFont="1" applyBorder="1" applyAlignment="1">
      <alignment horizontal="center" vertical="top" wrapText="1"/>
    </xf>
    <xf numFmtId="0" fontId="50" fillId="0" borderId="43" xfId="1" applyFont="1" applyBorder="1" applyAlignment="1">
      <alignment horizontal="left" vertical="top" wrapText="1" readingOrder="1"/>
    </xf>
    <xf numFmtId="176" fontId="40" fillId="0" borderId="10" xfId="32" applyNumberFormat="1" applyFont="1" applyBorder="1" applyAlignment="1" applyProtection="1">
      <alignment horizontal="center" vertical="top" wrapText="1"/>
    </xf>
    <xf numFmtId="4" fontId="40" fillId="0" borderId="41" xfId="0" applyNumberFormat="1" applyFont="1" applyBorder="1" applyAlignment="1">
      <alignment horizontal="center" vertical="top" wrapText="1"/>
    </xf>
    <xf numFmtId="164" fontId="40" fillId="0" borderId="10" xfId="32" applyFont="1" applyBorder="1" applyAlignment="1" applyProtection="1">
      <alignment horizontal="center" vertical="top" wrapText="1"/>
    </xf>
    <xf numFmtId="4" fontId="40" fillId="0" borderId="10" xfId="0" applyNumberFormat="1" applyFont="1" applyBorder="1" applyAlignment="1">
      <alignment horizontal="right" vertical="top" wrapText="1"/>
    </xf>
    <xf numFmtId="49" fontId="40" fillId="0" borderId="41" xfId="0" applyNumberFormat="1" applyFont="1" applyBorder="1" applyAlignment="1">
      <alignment horizontal="center" vertical="center" wrapText="1"/>
    </xf>
    <xf numFmtId="173" fontId="40" fillId="0" borderId="44" xfId="0" applyNumberFormat="1" applyFont="1" applyBorder="1" applyAlignment="1">
      <alignment horizontal="left" vertical="center" wrapText="1"/>
    </xf>
    <xf numFmtId="49" fontId="40" fillId="0" borderId="10" xfId="0" applyNumberFormat="1" applyFont="1" applyBorder="1" applyAlignment="1">
      <alignment horizontal="center" wrapText="1"/>
    </xf>
    <xf numFmtId="49" fontId="40" fillId="0" borderId="10" xfId="0" applyNumberFormat="1" applyFont="1" applyBorder="1" applyAlignment="1">
      <alignment horizontal="left" wrapText="1"/>
    </xf>
    <xf numFmtId="49" fontId="40" fillId="0" borderId="41" xfId="0" applyNumberFormat="1" applyFont="1" applyBorder="1" applyAlignment="1">
      <alignment horizontal="center" wrapText="1"/>
    </xf>
    <xf numFmtId="0" fontId="50" fillId="0" borderId="43" xfId="1" applyFont="1" applyBorder="1" applyAlignment="1">
      <alignment horizontal="left" wrapText="1" readingOrder="1"/>
    </xf>
    <xf numFmtId="164" fontId="0" fillId="0" borderId="0" xfId="32" applyFont="1"/>
    <xf numFmtId="43" fontId="0" fillId="0" borderId="0" xfId="0" applyNumberFormat="1"/>
    <xf numFmtId="49" fontId="40" fillId="0" borderId="41" xfId="0" applyNumberFormat="1" applyFont="1" applyBorder="1" applyAlignment="1">
      <alignment horizontal="left" vertical="top" wrapText="1"/>
    </xf>
    <xf numFmtId="4" fontId="40" fillId="0" borderId="41" xfId="0" applyNumberFormat="1" applyFont="1" applyBorder="1" applyAlignment="1">
      <alignment horizontal="right" vertical="top" wrapText="1"/>
    </xf>
    <xf numFmtId="49" fontId="40" fillId="0" borderId="12" xfId="0" applyNumberFormat="1" applyFont="1" applyBorder="1" applyAlignment="1">
      <alignment horizontal="center" vertical="top" wrapText="1"/>
    </xf>
    <xf numFmtId="49" fontId="40" fillId="0" borderId="12" xfId="0" applyNumberFormat="1" applyFont="1" applyBorder="1" applyAlignment="1">
      <alignment horizontal="left" vertical="top" wrapText="1"/>
    </xf>
    <xf numFmtId="4" fontId="40" fillId="0" borderId="45" xfId="0" applyNumberFormat="1" applyFont="1" applyBorder="1" applyAlignment="1">
      <alignment horizontal="center" vertical="top" wrapText="1"/>
    </xf>
    <xf numFmtId="49" fontId="40" fillId="0" borderId="10" xfId="0" applyNumberFormat="1" applyFont="1" applyBorder="1" applyAlignment="1">
      <alignment horizontal="left" vertical="center" wrapText="1"/>
    </xf>
    <xf numFmtId="4" fontId="40" fillId="0" borderId="10" xfId="0" applyNumberFormat="1" applyFont="1" applyBorder="1" applyAlignment="1">
      <alignment horizontal="center" vertical="center" wrapText="1"/>
    </xf>
    <xf numFmtId="4" fontId="40" fillId="0" borderId="10" xfId="0" applyNumberFormat="1" applyFont="1" applyBorder="1" applyAlignment="1">
      <alignment horizontal="right" vertical="center" wrapText="1"/>
    </xf>
    <xf numFmtId="173" fontId="40" fillId="0" borderId="10" xfId="0" applyNumberFormat="1" applyFont="1" applyBorder="1" applyAlignment="1">
      <alignment horizontal="left" vertical="top" wrapText="1"/>
    </xf>
    <xf numFmtId="4" fontId="38" fillId="0" borderId="10" xfId="0" applyNumberFormat="1" applyFont="1" applyBorder="1" applyAlignment="1">
      <alignment horizontal="center" vertical="top" wrapText="1"/>
    </xf>
    <xf numFmtId="49" fontId="40" fillId="0" borderId="10" xfId="0" applyNumberFormat="1" applyFont="1" applyBorder="1" applyAlignment="1">
      <alignment horizontal="center" vertical="top"/>
    </xf>
    <xf numFmtId="169" fontId="40" fillId="0" borderId="10" xfId="0" applyNumberFormat="1" applyFont="1" applyBorder="1" applyAlignment="1">
      <alignment horizontal="center" vertical="top"/>
    </xf>
    <xf numFmtId="0" fontId="38" fillId="0" borderId="10" xfId="0" applyFont="1" applyBorder="1" applyAlignment="1">
      <alignment horizontal="center"/>
    </xf>
    <xf numFmtId="0" fontId="38" fillId="0" borderId="10" xfId="0" applyFont="1" applyBorder="1" applyAlignment="1">
      <alignment vertical="top"/>
    </xf>
    <xf numFmtId="49" fontId="38" fillId="0" borderId="10" xfId="0" applyNumberFormat="1" applyFont="1" applyBorder="1" applyAlignment="1">
      <alignment horizontal="left" vertical="top"/>
    </xf>
    <xf numFmtId="4" fontId="38" fillId="0" borderId="10" xfId="0" applyNumberFormat="1" applyFont="1" applyBorder="1" applyAlignment="1">
      <alignment horizontal="center"/>
    </xf>
    <xf numFmtId="4" fontId="38" fillId="0" borderId="10" xfId="0" applyNumberFormat="1" applyFont="1" applyBorder="1"/>
    <xf numFmtId="49" fontId="62" fillId="16" borderId="10" xfId="0" applyNumberFormat="1" applyFont="1" applyFill="1" applyBorder="1" applyAlignment="1">
      <alignment horizontal="left" textRotation="90" wrapText="1"/>
    </xf>
    <xf numFmtId="0" fontId="40" fillId="0" borderId="10" xfId="0" applyFont="1" applyBorder="1" applyAlignment="1">
      <alignment horizontal="justify" vertical="center" textRotation="90"/>
    </xf>
    <xf numFmtId="0" fontId="38" fillId="0" borderId="0" xfId="21" applyFont="1" applyAlignment="1">
      <alignment horizontal="right"/>
    </xf>
    <xf numFmtId="0" fontId="40" fillId="0" borderId="0" xfId="21" applyFont="1" applyAlignment="1">
      <alignment horizontal="right"/>
    </xf>
    <xf numFmtId="0" fontId="60" fillId="0" borderId="0" xfId="20" applyFont="1"/>
    <xf numFmtId="0" fontId="77" fillId="0" borderId="0" xfId="19" applyFont="1" applyAlignment="1" applyProtection="1">
      <alignment horizontal="right"/>
      <protection locked="0"/>
    </xf>
    <xf numFmtId="49" fontId="38" fillId="16" borderId="10" xfId="0" quotePrefix="1" applyNumberFormat="1" applyFont="1" applyFill="1" applyBorder="1" applyAlignment="1">
      <alignment horizontal="center" vertical="center" wrapText="1"/>
    </xf>
    <xf numFmtId="49" fontId="38" fillId="16" borderId="10" xfId="0" applyNumberFormat="1" applyFont="1" applyFill="1" applyBorder="1" applyAlignment="1">
      <alignment horizontal="center" vertical="top" wrapText="1"/>
    </xf>
    <xf numFmtId="49" fontId="38" fillId="0" borderId="14" xfId="0" applyNumberFormat="1" applyFont="1" applyBorder="1" applyAlignment="1">
      <alignment horizontal="center" vertical="top" wrapText="1"/>
    </xf>
    <xf numFmtId="49" fontId="38" fillId="0" borderId="15" xfId="0" applyNumberFormat="1" applyFont="1" applyBorder="1" applyAlignment="1">
      <alignment horizontal="center" vertical="top" wrapText="1"/>
    </xf>
    <xf numFmtId="0" fontId="69" fillId="0" borderId="0" xfId="0" applyFont="1" applyAlignment="1">
      <alignment horizontal="center"/>
    </xf>
    <xf numFmtId="49" fontId="68" fillId="16" borderId="10" xfId="0" applyNumberFormat="1" applyFont="1" applyFill="1" applyBorder="1" applyAlignment="1">
      <alignment horizontal="center" vertical="center" wrapText="1"/>
    </xf>
    <xf numFmtId="49" fontId="38" fillId="16" borderId="14" xfId="0" applyNumberFormat="1" applyFont="1" applyFill="1" applyBorder="1" applyAlignment="1">
      <alignment horizontal="center" vertical="top" wrapText="1"/>
    </xf>
    <xf numFmtId="49" fontId="38" fillId="16" borderId="15" xfId="0" applyNumberFormat="1" applyFont="1" applyFill="1" applyBorder="1" applyAlignment="1">
      <alignment horizontal="center" vertical="top" wrapText="1"/>
    </xf>
    <xf numFmtId="0" fontId="38" fillId="16" borderId="10" xfId="0" applyFont="1" applyFill="1" applyBorder="1" applyAlignment="1">
      <alignment horizontal="justify" vertical="top"/>
    </xf>
    <xf numFmtId="0" fontId="38" fillId="0" borderId="0" xfId="0" applyFont="1" applyAlignment="1">
      <alignment horizontal="center" wrapText="1"/>
    </xf>
    <xf numFmtId="0" fontId="38" fillId="0" borderId="0" xfId="21" applyFont="1" applyAlignment="1">
      <alignment horizontal="center" vertical="center" wrapText="1"/>
    </xf>
    <xf numFmtId="0" fontId="29" fillId="0" borderId="0" xfId="21" applyFont="1" applyAlignment="1">
      <alignment horizontal="center" vertical="top" wrapText="1"/>
    </xf>
    <xf numFmtId="0" fontId="6" fillId="0" borderId="40" xfId="21" applyBorder="1" applyAlignment="1">
      <alignment horizontal="left" vertical="center" wrapText="1"/>
    </xf>
    <xf numFmtId="0" fontId="6" fillId="0" borderId="20" xfId="21" applyBorder="1" applyAlignment="1">
      <alignment horizontal="left" vertical="center" wrapText="1"/>
    </xf>
    <xf numFmtId="0" fontId="6" fillId="0" borderId="40" xfId="21" applyBorder="1" applyAlignment="1">
      <alignment horizontal="left" vertical="center"/>
    </xf>
    <xf numFmtId="0" fontId="6" fillId="0" borderId="20" xfId="21" applyBorder="1" applyAlignment="1">
      <alignment horizontal="left" vertical="center"/>
    </xf>
    <xf numFmtId="0" fontId="40" fillId="0" borderId="12" xfId="21" applyFont="1" applyBorder="1" applyAlignment="1">
      <alignment horizontal="left" vertical="center" wrapText="1"/>
    </xf>
    <xf numFmtId="0" fontId="40" fillId="0" borderId="13" xfId="21" applyFont="1" applyBorder="1" applyAlignment="1">
      <alignment horizontal="left" vertical="center" wrapText="1"/>
    </xf>
    <xf numFmtId="172" fontId="27" fillId="0" borderId="10" xfId="19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172" fontId="21" fillId="0" borderId="12" xfId="19" applyNumberFormat="1" applyBorder="1" applyAlignment="1">
      <alignment horizontal="center" vertical="center" wrapText="1"/>
    </xf>
    <xf numFmtId="172" fontId="21" fillId="0" borderId="13" xfId="19" applyNumberFormat="1" applyBorder="1" applyAlignment="1">
      <alignment horizontal="center" vertical="center" wrapText="1"/>
    </xf>
    <xf numFmtId="172" fontId="21" fillId="0" borderId="14" xfId="19" applyNumberFormat="1" applyBorder="1" applyAlignment="1">
      <alignment horizontal="center" vertical="center" wrapText="1"/>
    </xf>
    <xf numFmtId="172" fontId="21" fillId="0" borderId="15" xfId="19" applyNumberFormat="1" applyBorder="1" applyAlignment="1">
      <alignment horizontal="center" vertical="center" wrapText="1"/>
    </xf>
    <xf numFmtId="172" fontId="22" fillId="0" borderId="10" xfId="19" applyNumberFormat="1" applyFont="1" applyBorder="1" applyAlignment="1">
      <alignment horizontal="center" vertical="center" wrapText="1"/>
    </xf>
    <xf numFmtId="172" fontId="22" fillId="0" borderId="14" xfId="19" applyNumberFormat="1" applyFont="1" applyBorder="1" applyAlignment="1">
      <alignment horizontal="center" vertical="center" wrapText="1"/>
    </xf>
    <xf numFmtId="172" fontId="22" fillId="0" borderId="15" xfId="19" applyNumberFormat="1" applyFont="1" applyBorder="1" applyAlignment="1">
      <alignment horizontal="center" vertical="center" wrapText="1"/>
    </xf>
    <xf numFmtId="0" fontId="1" fillId="0" borderId="40" xfId="0" applyFont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/>
    </xf>
    <xf numFmtId="167" fontId="21" fillId="0" borderId="12" xfId="27" applyNumberFormat="1" applyFont="1" applyFill="1" applyBorder="1" applyAlignment="1" applyProtection="1">
      <alignment horizontal="center" vertical="center" wrapText="1"/>
      <protection locked="0"/>
    </xf>
    <xf numFmtId="167" fontId="21" fillId="0" borderId="13" xfId="27" applyNumberFormat="1" applyFont="1" applyFill="1" applyBorder="1" applyAlignment="1" applyProtection="1">
      <alignment horizontal="center" vertical="center" wrapText="1"/>
      <protection locked="0"/>
    </xf>
    <xf numFmtId="0" fontId="21" fillId="0" borderId="12" xfId="19" applyBorder="1" applyAlignment="1" applyProtection="1">
      <alignment horizontal="left" vertical="center" wrapText="1"/>
      <protection locked="0"/>
    </xf>
    <xf numFmtId="0" fontId="21" fillId="0" borderId="13" xfId="19" applyBorder="1" applyAlignment="1" applyProtection="1">
      <alignment horizontal="left" vertical="center" wrapText="1"/>
      <protection locked="0"/>
    </xf>
    <xf numFmtId="172" fontId="22" fillId="0" borderId="19" xfId="19" applyNumberFormat="1" applyFont="1" applyBorder="1" applyAlignment="1">
      <alignment horizontal="center" vertical="center" wrapText="1"/>
    </xf>
    <xf numFmtId="172" fontId="22" fillId="0" borderId="20" xfId="19" applyNumberFormat="1" applyFont="1" applyBorder="1" applyAlignment="1">
      <alignment horizontal="center" vertical="center" wrapText="1"/>
    </xf>
    <xf numFmtId="0" fontId="35" fillId="0" borderId="0" xfId="19" applyFont="1" applyAlignment="1" applyProtection="1">
      <alignment horizontal="center" wrapText="1"/>
      <protection locked="0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0" xfId="19" applyAlignment="1" applyProtection="1">
      <alignment horizontal="right"/>
      <protection locked="0"/>
    </xf>
    <xf numFmtId="0" fontId="21" fillId="0" borderId="10" xfId="19" applyBorder="1" applyAlignment="1">
      <alignment horizontal="center" vertical="center" wrapText="1"/>
    </xf>
    <xf numFmtId="49" fontId="21" fillId="0" borderId="10" xfId="19" applyNumberFormat="1" applyBorder="1" applyAlignment="1">
      <alignment horizontal="center" vertical="center" textRotation="90" wrapText="1"/>
    </xf>
    <xf numFmtId="0" fontId="21" fillId="0" borderId="42" xfId="19" applyBorder="1" applyAlignment="1" applyProtection="1">
      <alignment horizontal="left" vertical="center" wrapText="1"/>
      <protection locked="0"/>
    </xf>
    <xf numFmtId="0" fontId="60" fillId="0" borderId="10" xfId="20" applyFont="1" applyBorder="1" applyAlignment="1">
      <alignment horizontal="center" vertical="center" wrapText="1"/>
    </xf>
    <xf numFmtId="0" fontId="60" fillId="0" borderId="12" xfId="20" applyFont="1" applyBorder="1" applyAlignment="1">
      <alignment horizontal="center" vertical="center" wrapText="1"/>
    </xf>
    <xf numFmtId="0" fontId="60" fillId="0" borderId="13" xfId="20" applyFont="1" applyBorder="1" applyAlignment="1">
      <alignment horizontal="center" vertical="center" wrapText="1"/>
    </xf>
    <xf numFmtId="0" fontId="60" fillId="0" borderId="14" xfId="20" applyFont="1" applyBorder="1" applyAlignment="1">
      <alignment horizontal="center" vertical="center" wrapText="1"/>
    </xf>
    <xf numFmtId="0" fontId="60" fillId="0" borderId="15" xfId="2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textRotation="90" wrapText="1"/>
    </xf>
    <xf numFmtId="0" fontId="22" fillId="0" borderId="1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4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75" fillId="0" borderId="16" xfId="20" applyFont="1" applyBorder="1" applyAlignment="1">
      <alignment horizontal="center" vertical="top" wrapText="1"/>
    </xf>
    <xf numFmtId="0" fontId="75" fillId="0" borderId="17" xfId="20" applyFont="1" applyBorder="1" applyAlignment="1">
      <alignment horizontal="center" vertical="top" wrapText="1"/>
    </xf>
    <xf numFmtId="0" fontId="47" fillId="0" borderId="0" xfId="20" applyFont="1" applyAlignment="1">
      <alignment horizontal="center"/>
    </xf>
    <xf numFmtId="0" fontId="54" fillId="0" borderId="0" xfId="20" applyFont="1" applyAlignment="1">
      <alignment vertical="top" wrapText="1"/>
    </xf>
    <xf numFmtId="0" fontId="51" fillId="0" borderId="0" xfId="20" applyFont="1" applyAlignment="1">
      <alignment horizontal="left" vertical="top" wrapText="1"/>
    </xf>
    <xf numFmtId="0" fontId="70" fillId="0" borderId="0" xfId="20" applyFont="1" applyAlignment="1">
      <alignment horizontal="center"/>
    </xf>
    <xf numFmtId="0" fontId="70" fillId="0" borderId="0" xfId="20" applyFont="1" applyAlignment="1">
      <alignment horizontal="center" wrapText="1"/>
    </xf>
    <xf numFmtId="0" fontId="53" fillId="0" borderId="0" xfId="20" applyFont="1" applyAlignment="1">
      <alignment horizontal="center"/>
    </xf>
    <xf numFmtId="0" fontId="65" fillId="0" borderId="0" xfId="20" applyFont="1" applyAlignment="1">
      <alignment horizontal="center" vertical="center"/>
    </xf>
    <xf numFmtId="0" fontId="75" fillId="15" borderId="31" xfId="20" applyFont="1" applyFill="1" applyBorder="1" applyAlignment="1">
      <alignment horizontal="center" vertical="top" wrapText="1"/>
    </xf>
    <xf numFmtId="0" fontId="75" fillId="15" borderId="32" xfId="20" applyFont="1" applyFill="1" applyBorder="1" applyAlignment="1">
      <alignment horizontal="center" vertical="top" wrapText="1"/>
    </xf>
    <xf numFmtId="0" fontId="75" fillId="0" borderId="31" xfId="20" applyFont="1" applyBorder="1" applyAlignment="1">
      <alignment horizontal="center" vertical="top" wrapText="1"/>
    </xf>
    <xf numFmtId="0" fontId="75" fillId="0" borderId="32" xfId="20" applyFont="1" applyBorder="1" applyAlignment="1">
      <alignment horizontal="center" vertical="top" wrapText="1"/>
    </xf>
    <xf numFmtId="0" fontId="75" fillId="0" borderId="33" xfId="20" applyFont="1" applyBorder="1" applyAlignment="1">
      <alignment horizontal="center" vertical="top" wrapText="1"/>
    </xf>
    <xf numFmtId="0" fontId="75" fillId="0" borderId="34" xfId="20" applyFont="1" applyBorder="1" applyAlignment="1">
      <alignment horizontal="center" vertical="top" wrapText="1"/>
    </xf>
    <xf numFmtId="0" fontId="75" fillId="0" borderId="27" xfId="20" applyFont="1" applyBorder="1" applyAlignment="1">
      <alignment horizontal="center" vertical="top" wrapText="1"/>
    </xf>
    <xf numFmtId="0" fontId="75" fillId="0" borderId="28" xfId="20" applyFont="1" applyBorder="1" applyAlignment="1">
      <alignment horizontal="center" vertical="top" wrapText="1"/>
    </xf>
    <xf numFmtId="0" fontId="75" fillId="15" borderId="16" xfId="20" applyFont="1" applyFill="1" applyBorder="1" applyAlignment="1">
      <alignment horizontal="center" vertical="top" wrapText="1"/>
    </xf>
    <xf numFmtId="0" fontId="75" fillId="15" borderId="17" xfId="20" applyFont="1" applyFill="1" applyBorder="1" applyAlignment="1">
      <alignment horizontal="center" vertical="top" wrapText="1"/>
    </xf>
    <xf numFmtId="0" fontId="75" fillId="15" borderId="29" xfId="20" applyFont="1" applyFill="1" applyBorder="1" applyAlignment="1">
      <alignment horizontal="center" vertical="top" wrapText="1"/>
    </xf>
    <xf numFmtId="0" fontId="75" fillId="15" borderId="30" xfId="20" applyFont="1" applyFill="1" applyBorder="1" applyAlignment="1">
      <alignment horizontal="center" vertical="top" wrapText="1"/>
    </xf>
    <xf numFmtId="0" fontId="75" fillId="15" borderId="33" xfId="20" applyFont="1" applyFill="1" applyBorder="1" applyAlignment="1">
      <alignment horizontal="center" vertical="top" wrapText="1"/>
    </xf>
    <xf numFmtId="0" fontId="75" fillId="15" borderId="34" xfId="20" applyFont="1" applyFill="1" applyBorder="1" applyAlignment="1">
      <alignment horizontal="center" vertical="top" wrapText="1"/>
    </xf>
    <xf numFmtId="0" fontId="75" fillId="15" borderId="10" xfId="20" applyFont="1" applyFill="1" applyBorder="1" applyAlignment="1">
      <alignment horizontal="center" vertical="top" wrapText="1"/>
    </xf>
  </cellXfs>
  <cellStyles count="33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2" xfId="19"/>
    <cellStyle name="Обычный 2 2" xfId="30"/>
    <cellStyle name="Обычный 3" xfId="20"/>
    <cellStyle name="Обычный_приложение 23,24 ЖКХ Строительство есть новые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Финансовый" xfId="27" builtinId="3"/>
    <cellStyle name="Финансовый 2" xfId="28"/>
    <cellStyle name="Финансовый 3" xfId="31"/>
    <cellStyle name="Финансовый 4" xfId="32"/>
    <cellStyle name="Хороший" xfId="29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Структура расходов районного бюджета в разрезе разделов БК за период 2019-2023 годов,%</a:t>
            </a:r>
          </a:p>
        </c:rich>
      </c:tx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5021452105720829"/>
          <c:y val="0.13923076923076924"/>
          <c:w val="0.4939557555305587"/>
          <c:h val="0.80935473450434081"/>
        </c:manualLayout>
      </c:layout>
      <c:bar3DChart>
        <c:barDir val="bar"/>
        <c:grouping val="clustered"/>
        <c:varyColors val="0"/>
        <c:ser>
          <c:idx val="3"/>
          <c:order val="0"/>
          <c:tx>
            <c:strRef>
              <c:f>Рструк!$A$12</c:f>
              <c:strCache>
                <c:ptCount val="1"/>
                <c:pt idx="0">
                  <c:v>2019 год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Рструк!$B$2:$N$2</c:f>
              <c:strCache>
                <c:ptCount val="13"/>
                <c:pt idx="0">
                  <c:v>Общегосударственные расходы</c:v>
                </c:pt>
                <c:pt idx="1">
                  <c:v>Национальная оборона</c:v>
                </c:pt>
                <c:pt idx="2">
                  <c:v>Национальная безопасность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 и кинематография</c:v>
                </c:pt>
                <c:pt idx="8">
                  <c:v>Здравоохранение</c:v>
                </c:pt>
                <c:pt idx="9">
                  <c:v>Социальная политика</c:v>
                </c:pt>
                <c:pt idx="10">
                  <c:v>Физическая культура и спорт</c:v>
                </c:pt>
                <c:pt idx="11">
                  <c:v>Обслуживание государственного  (муниципального) долга</c:v>
                </c:pt>
                <c:pt idx="12">
                  <c:v>Межбюджетные трансферты общего характера бюджетам бюджетной системы РФ</c:v>
                </c:pt>
              </c:strCache>
            </c:strRef>
          </c:cat>
          <c:val>
            <c:numRef>
              <c:f>Рструк!$B$12:$N$12</c:f>
              <c:numCache>
                <c:formatCode>General</c:formatCode>
                <c:ptCount val="13"/>
                <c:pt idx="0">
                  <c:v>7.2</c:v>
                </c:pt>
                <c:pt idx="1">
                  <c:v>0.2</c:v>
                </c:pt>
                <c:pt idx="2">
                  <c:v>1.1000000000000001</c:v>
                </c:pt>
                <c:pt idx="3">
                  <c:v>6.9</c:v>
                </c:pt>
                <c:pt idx="4">
                  <c:v>5.8</c:v>
                </c:pt>
                <c:pt idx="5">
                  <c:v>0.2</c:v>
                </c:pt>
                <c:pt idx="6">
                  <c:v>47.8</c:v>
                </c:pt>
                <c:pt idx="7">
                  <c:v>8.4</c:v>
                </c:pt>
                <c:pt idx="8">
                  <c:v>0.1</c:v>
                </c:pt>
                <c:pt idx="9">
                  <c:v>9</c:v>
                </c:pt>
                <c:pt idx="10">
                  <c:v>2.2999999999999998</c:v>
                </c:pt>
                <c:pt idx="11">
                  <c:v>0</c:v>
                </c:pt>
                <c:pt idx="12">
                  <c:v>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B51-4C88-8CB9-52D9DA6934C1}"/>
            </c:ext>
          </c:extLst>
        </c:ser>
        <c:ser>
          <c:idx val="0"/>
          <c:order val="1"/>
          <c:tx>
            <c:strRef>
              <c:f>Рструк!$A$13</c:f>
              <c:strCache>
                <c:ptCount val="1"/>
                <c:pt idx="0">
                  <c:v>2020 год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Рструк!$B$2:$N$2</c:f>
              <c:strCache>
                <c:ptCount val="13"/>
                <c:pt idx="0">
                  <c:v>Общегосударственные расходы</c:v>
                </c:pt>
                <c:pt idx="1">
                  <c:v>Национальная оборона</c:v>
                </c:pt>
                <c:pt idx="2">
                  <c:v>Национальная безопасность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 и кинематография</c:v>
                </c:pt>
                <c:pt idx="8">
                  <c:v>Здравоохранение</c:v>
                </c:pt>
                <c:pt idx="9">
                  <c:v>Социальная политика</c:v>
                </c:pt>
                <c:pt idx="10">
                  <c:v>Физическая культура и спорт</c:v>
                </c:pt>
                <c:pt idx="11">
                  <c:v>Обслуживание государственного  (муниципального) долга</c:v>
                </c:pt>
                <c:pt idx="12">
                  <c:v>Межбюджетные трансферты общего характера бюджетам бюджетной системы РФ</c:v>
                </c:pt>
              </c:strCache>
            </c:strRef>
          </c:cat>
          <c:val>
            <c:numRef>
              <c:f>Рструк!$B$13:$N$13</c:f>
              <c:numCache>
                <c:formatCode>General</c:formatCode>
                <c:ptCount val="13"/>
                <c:pt idx="0">
                  <c:v>11.7</c:v>
                </c:pt>
                <c:pt idx="1">
                  <c:v>0.3</c:v>
                </c:pt>
                <c:pt idx="2">
                  <c:v>0.3</c:v>
                </c:pt>
                <c:pt idx="3">
                  <c:v>7.2</c:v>
                </c:pt>
                <c:pt idx="4">
                  <c:v>3.6</c:v>
                </c:pt>
                <c:pt idx="5">
                  <c:v>0.1</c:v>
                </c:pt>
                <c:pt idx="6">
                  <c:v>53.2</c:v>
                </c:pt>
                <c:pt idx="7">
                  <c:v>7.6</c:v>
                </c:pt>
                <c:pt idx="8">
                  <c:v>0</c:v>
                </c:pt>
                <c:pt idx="9">
                  <c:v>3.9</c:v>
                </c:pt>
                <c:pt idx="10">
                  <c:v>2.2999999999999998</c:v>
                </c:pt>
                <c:pt idx="11">
                  <c:v>0</c:v>
                </c:pt>
                <c:pt idx="12">
                  <c:v>9.8000000000000007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B51-4C88-8CB9-52D9DA6934C1}"/>
            </c:ext>
          </c:extLst>
        </c:ser>
        <c:ser>
          <c:idx val="1"/>
          <c:order val="2"/>
          <c:tx>
            <c:strRef>
              <c:f>Рструк!$A$14</c:f>
              <c:strCache>
                <c:ptCount val="1"/>
                <c:pt idx="0">
                  <c:v>2021 год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Рструк!$B$2:$N$2</c:f>
              <c:strCache>
                <c:ptCount val="13"/>
                <c:pt idx="0">
                  <c:v>Общегосударственные расходы</c:v>
                </c:pt>
                <c:pt idx="1">
                  <c:v>Национальная оборона</c:v>
                </c:pt>
                <c:pt idx="2">
                  <c:v>Национальная безопасность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 и кинематография</c:v>
                </c:pt>
                <c:pt idx="8">
                  <c:v>Здравоохранение</c:v>
                </c:pt>
                <c:pt idx="9">
                  <c:v>Социальная политика</c:v>
                </c:pt>
                <c:pt idx="10">
                  <c:v>Физическая культура и спорт</c:v>
                </c:pt>
                <c:pt idx="11">
                  <c:v>Обслуживание государственного  (муниципального) долга</c:v>
                </c:pt>
                <c:pt idx="12">
                  <c:v>Межбюджетные трансферты общего характера бюджетам бюджетной системы РФ</c:v>
                </c:pt>
              </c:strCache>
            </c:strRef>
          </c:cat>
          <c:val>
            <c:numRef>
              <c:f>Рструк!$B$14:$N$14</c:f>
              <c:numCache>
                <c:formatCode>General</c:formatCode>
                <c:ptCount val="13"/>
                <c:pt idx="0">
                  <c:v>10.9</c:v>
                </c:pt>
                <c:pt idx="1">
                  <c:v>0.3</c:v>
                </c:pt>
                <c:pt idx="2">
                  <c:v>0.3</c:v>
                </c:pt>
                <c:pt idx="3">
                  <c:v>4.5999999999999996</c:v>
                </c:pt>
                <c:pt idx="4">
                  <c:v>11.9</c:v>
                </c:pt>
                <c:pt idx="5">
                  <c:v>0.3</c:v>
                </c:pt>
                <c:pt idx="6">
                  <c:v>51.7</c:v>
                </c:pt>
                <c:pt idx="7">
                  <c:v>7.1</c:v>
                </c:pt>
                <c:pt idx="8">
                  <c:v>0.1</c:v>
                </c:pt>
                <c:pt idx="9">
                  <c:v>2</c:v>
                </c:pt>
                <c:pt idx="10">
                  <c:v>2.7</c:v>
                </c:pt>
                <c:pt idx="11">
                  <c:v>0</c:v>
                </c:pt>
                <c:pt idx="12">
                  <c:v>8.1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B51-4C88-8CB9-52D9DA6934C1}"/>
            </c:ext>
          </c:extLst>
        </c:ser>
        <c:ser>
          <c:idx val="2"/>
          <c:order val="3"/>
          <c:tx>
            <c:strRef>
              <c:f>Рструк!$A$15</c:f>
              <c:strCache>
                <c:ptCount val="1"/>
                <c:pt idx="0">
                  <c:v>2022 год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Рструк!$B$2:$N$2</c:f>
              <c:strCache>
                <c:ptCount val="13"/>
                <c:pt idx="0">
                  <c:v>Общегосударственные расходы</c:v>
                </c:pt>
                <c:pt idx="1">
                  <c:v>Национальная оборона</c:v>
                </c:pt>
                <c:pt idx="2">
                  <c:v>Национальная безопасность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 и кинематография</c:v>
                </c:pt>
                <c:pt idx="8">
                  <c:v>Здравоохранение</c:v>
                </c:pt>
                <c:pt idx="9">
                  <c:v>Социальная политика</c:v>
                </c:pt>
                <c:pt idx="10">
                  <c:v>Физическая культура и спорт</c:v>
                </c:pt>
                <c:pt idx="11">
                  <c:v>Обслуживание государственного  (муниципального) долга</c:v>
                </c:pt>
                <c:pt idx="12">
                  <c:v>Межбюджетные трансферты общего характера бюджетам бюджетной системы РФ</c:v>
                </c:pt>
              </c:strCache>
            </c:strRef>
          </c:cat>
          <c:val>
            <c:numRef>
              <c:f>Рструк!$B$15:$N$15</c:f>
              <c:numCache>
                <c:formatCode>General</c:formatCode>
                <c:ptCount val="13"/>
                <c:pt idx="0">
                  <c:v>10.9</c:v>
                </c:pt>
                <c:pt idx="1">
                  <c:v>0.3</c:v>
                </c:pt>
                <c:pt idx="2">
                  <c:v>0.2</c:v>
                </c:pt>
                <c:pt idx="3">
                  <c:v>4.7</c:v>
                </c:pt>
                <c:pt idx="4">
                  <c:v>12.2</c:v>
                </c:pt>
                <c:pt idx="5">
                  <c:v>0.7</c:v>
                </c:pt>
                <c:pt idx="6">
                  <c:v>51.8</c:v>
                </c:pt>
                <c:pt idx="7">
                  <c:v>7.6</c:v>
                </c:pt>
                <c:pt idx="8">
                  <c:v>0</c:v>
                </c:pt>
                <c:pt idx="9">
                  <c:v>1.8</c:v>
                </c:pt>
                <c:pt idx="10">
                  <c:v>2.4</c:v>
                </c:pt>
                <c:pt idx="11">
                  <c:v>0</c:v>
                </c:pt>
                <c:pt idx="12">
                  <c:v>7.4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B51-4C88-8CB9-52D9DA6934C1}"/>
            </c:ext>
          </c:extLst>
        </c:ser>
        <c:ser>
          <c:idx val="4"/>
          <c:order val="4"/>
          <c:tx>
            <c:strRef>
              <c:f>Рструк!$A$16</c:f>
              <c:strCache>
                <c:ptCount val="1"/>
                <c:pt idx="0">
                  <c:v>2023 год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Рструк!$B$2:$N$2</c:f>
              <c:strCache>
                <c:ptCount val="13"/>
                <c:pt idx="0">
                  <c:v>Общегосударственные расходы</c:v>
                </c:pt>
                <c:pt idx="1">
                  <c:v>Национальная оборона</c:v>
                </c:pt>
                <c:pt idx="2">
                  <c:v>Национальная безопасность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 и кинематография</c:v>
                </c:pt>
                <c:pt idx="8">
                  <c:v>Здравоохранение</c:v>
                </c:pt>
                <c:pt idx="9">
                  <c:v>Социальная политика</c:v>
                </c:pt>
                <c:pt idx="10">
                  <c:v>Физическая культура и спорт</c:v>
                </c:pt>
                <c:pt idx="11">
                  <c:v>Обслуживание государственного  (муниципального) долга</c:v>
                </c:pt>
                <c:pt idx="12">
                  <c:v>Межбюджетные трансферты общего характера бюджетам бюджетной системы РФ</c:v>
                </c:pt>
              </c:strCache>
            </c:strRef>
          </c:cat>
          <c:val>
            <c:numRef>
              <c:f>Рструк!$B$16:$N$16</c:f>
              <c:numCache>
                <c:formatCode>General</c:formatCode>
                <c:ptCount val="13"/>
                <c:pt idx="0">
                  <c:v>11.3</c:v>
                </c:pt>
                <c:pt idx="1">
                  <c:v>0.3</c:v>
                </c:pt>
                <c:pt idx="2">
                  <c:v>0.3</c:v>
                </c:pt>
                <c:pt idx="3">
                  <c:v>3.9</c:v>
                </c:pt>
                <c:pt idx="4">
                  <c:v>10.6</c:v>
                </c:pt>
                <c:pt idx="5">
                  <c:v>1.1000000000000001</c:v>
                </c:pt>
                <c:pt idx="6">
                  <c:v>51.7</c:v>
                </c:pt>
                <c:pt idx="7">
                  <c:v>7.7</c:v>
                </c:pt>
                <c:pt idx="8">
                  <c:v>0.1</c:v>
                </c:pt>
                <c:pt idx="9">
                  <c:v>2.1</c:v>
                </c:pt>
                <c:pt idx="10">
                  <c:v>3.2</c:v>
                </c:pt>
                <c:pt idx="11">
                  <c:v>0</c:v>
                </c:pt>
                <c:pt idx="12">
                  <c:v>7.7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8A8-4847-8D7D-FF53221D8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406030624"/>
        <c:axId val="406032800"/>
        <c:axId val="0"/>
      </c:bar3DChart>
      <c:catAx>
        <c:axId val="4060306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406032800"/>
        <c:crosses val="autoZero"/>
        <c:auto val="1"/>
        <c:lblAlgn val="ctr"/>
        <c:lblOffset val="100"/>
        <c:noMultiLvlLbl val="0"/>
      </c:catAx>
      <c:valAx>
        <c:axId val="40603280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406030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Расходы районных муниципальных программ и непрограммных расходов в 202</a:t>
            </a:r>
            <a:r>
              <a:rPr lang="en-US"/>
              <a:t>3</a:t>
            </a:r>
            <a:r>
              <a:rPr lang="ru-RU"/>
              <a:t> году, млн. руб.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'Р МП 2023'!$A$3</c:f>
              <c:strCache>
                <c:ptCount val="1"/>
                <c:pt idx="0">
                  <c:v>млн. руб.</c:v>
                </c:pt>
              </c:strCache>
            </c:strRef>
          </c:tx>
          <c:explosion val="25"/>
          <c:dPt>
            <c:idx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ABB0-4268-86D9-46C6FE578162}"/>
              </c:ext>
            </c:extLst>
          </c:dPt>
          <c:dPt>
            <c:idx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F8B5-46EE-BEB3-98ECC14A0BBF}"/>
              </c:ext>
            </c:extLst>
          </c:dPt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5-F8B5-46EE-BEB3-98ECC14A0BBF}"/>
              </c:ext>
            </c:extLst>
          </c:dPt>
          <c:dPt>
            <c:idx val="3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F8B5-46EE-BEB3-98ECC14A0BBF}"/>
              </c:ext>
            </c:extLst>
          </c:dPt>
          <c:dPt>
            <c:idx val="4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F8B5-46EE-BEB3-98ECC14A0BBF}"/>
              </c:ext>
            </c:extLst>
          </c:dPt>
          <c:dPt>
            <c:idx val="5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8-F8B5-46EE-BEB3-98ECC14A0BBF}"/>
              </c:ext>
            </c:extLst>
          </c:dPt>
          <c:dPt>
            <c:idx val="6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9-F8B5-46EE-BEB3-98ECC14A0BBF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A-F8B5-46EE-BEB3-98ECC14A0BBF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B-F8B5-46EE-BEB3-98ECC14A0BBF}"/>
              </c:ext>
            </c:extLst>
          </c:dPt>
          <c:dPt>
            <c:idx val="9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C-F8B5-46EE-BEB3-98ECC14A0BBF}"/>
              </c:ext>
            </c:extLst>
          </c:dPt>
          <c:dPt>
            <c:idx val="1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D-F8B5-46EE-BEB3-98ECC14A0BBF}"/>
              </c:ext>
            </c:extLst>
          </c:dPt>
          <c:dPt>
            <c:idx val="1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E-F8B5-46EE-BEB3-98ECC14A0BBF}"/>
              </c:ext>
            </c:extLst>
          </c:dPt>
          <c:dPt>
            <c:idx val="1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F-F8B5-46EE-BEB3-98ECC14A0BBF}"/>
              </c:ext>
            </c:extLst>
          </c:dPt>
          <c:dPt>
            <c:idx val="13"/>
            <c:bubble3D val="0"/>
          </c:dPt>
          <c:dPt>
            <c:idx val="14"/>
            <c:bubble3D val="0"/>
          </c:dPt>
          <c:dPt>
            <c:idx val="15"/>
            <c:bubble3D val="0"/>
          </c:dPt>
          <c:dLbls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8B5-46EE-BEB3-98ECC14A0BB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'Р МП 2023'!$B$2:$S$2</c15:sqref>
                  </c15:fullRef>
                </c:ext>
              </c:extLst>
              <c:f>('Р МП 2023'!$B$2,'Р МП 2023'!$D$2:$S$2)</c:f>
              <c:strCache>
                <c:ptCount val="17"/>
                <c:pt idx="0">
                  <c:v>МП "Развитие образования  Ачинского района"(551,8 млн.руб.)</c:v>
                </c:pt>
                <c:pt idx="1">
                  <c:v>МП "Защита населения и территорий Ачинского района от чрезвычайных ситуаций"(3,8 млн. руб.)</c:v>
                </c:pt>
                <c:pt idx="2">
                  <c:v>МП "Развитие культуры Ачинского района" (90,7 млн. руб.)</c:v>
                </c:pt>
                <c:pt idx="3">
                  <c:v>МП "Развитие физической культуры и спорта в Ачинском районе" (34,3 млн. руб.)</c:v>
                </c:pt>
                <c:pt idx="4">
                  <c:v>МП "Молодёжь Ачинского района в XXI веке"(10,8 млн. руб.)</c:v>
                </c:pt>
                <c:pt idx="5">
                  <c:v>МП "Создание благоприятных условий развития малого и среднего предпринимательства в Ачинском районе"(0,7 млн. руб.)</c:v>
                </c:pt>
                <c:pt idx="6">
                  <c:v>МП "Развитие транспортной системы на территории Ачинского района" (36,0 млн. руб.)</c:v>
                </c:pt>
                <c:pt idx="7">
                  <c:v>МП "Развитие сельского хозяйства и регулирование рынков сельскохозяйственной продукции в Ачинском районе"(5,1 млн. руб.)</c:v>
                </c:pt>
                <c:pt idx="8">
                  <c:v>МП "Обеспечение доступным и комфортным жильём граждан Ачинского района" (0,1 млн. руб.)</c:v>
                </c:pt>
                <c:pt idx="9">
                  <c:v>МП "Управление муниципальным имуществом Ачинского района"(1,8 млн. руб.)</c:v>
                </c:pt>
                <c:pt idx="10">
                  <c:v>МП "Управление муниципальными финансами"(153,9 млн.руб.)</c:v>
                </c:pt>
                <c:pt idx="11">
                  <c:v>МП "Обеспечение общественного порядка и противодействие коррупции"(1,8 млн. руб.) </c:v>
                </c:pt>
                <c:pt idx="12">
                  <c:v>Непрограммные расходы Ачинского районного Совета депутатов (6,2 млн. руб.)</c:v>
                </c:pt>
                <c:pt idx="13">
                  <c:v>Непрограммные расходы администрации Ачинского района (42,5 млн. руб.)</c:v>
                </c:pt>
                <c:pt idx="14">
                  <c:v>Непрограммные расходы финансового управления администрации Ачинского района (9,3 млн. руб.)</c:v>
                </c:pt>
                <c:pt idx="15">
                  <c:v>Непрограммные расходы МКУ "УСиЖКХ" Ачинского района (27,2 млн. руб.)</c:v>
                </c:pt>
                <c:pt idx="16">
                  <c:v>Непрограммные расходы Ревизионной комиссии Ачинского района (2,0 млн. руб.)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'Р МП 2023'!$B$3:$S$3</c15:sqref>
                  </c15:fullRef>
                </c:ext>
              </c:extLst>
              <c:f>('Р МП 2023'!$B$3,'Р МП 2023'!$D$3:$S$3)</c:f>
              <c:numCache>
                <c:formatCode>General</c:formatCode>
                <c:ptCount val="17"/>
                <c:pt idx="0">
                  <c:v>551.79999999999995</c:v>
                </c:pt>
                <c:pt idx="1">
                  <c:v>3.8</c:v>
                </c:pt>
                <c:pt idx="2">
                  <c:v>90.7</c:v>
                </c:pt>
                <c:pt idx="3">
                  <c:v>34.299999999999997</c:v>
                </c:pt>
                <c:pt idx="4">
                  <c:v>10.8</c:v>
                </c:pt>
                <c:pt idx="5">
                  <c:v>0.7</c:v>
                </c:pt>
                <c:pt idx="6">
                  <c:v>36</c:v>
                </c:pt>
                <c:pt idx="7">
                  <c:v>5.0999999999999996</c:v>
                </c:pt>
                <c:pt idx="8">
                  <c:v>0.1</c:v>
                </c:pt>
                <c:pt idx="9">
                  <c:v>1.8</c:v>
                </c:pt>
                <c:pt idx="10">
                  <c:v>153.9</c:v>
                </c:pt>
                <c:pt idx="11">
                  <c:v>1.8</c:v>
                </c:pt>
                <c:pt idx="12">
                  <c:v>6.2</c:v>
                </c:pt>
                <c:pt idx="13">
                  <c:v>42.5</c:v>
                </c:pt>
                <c:pt idx="14">
                  <c:v>9.3000000000000007</c:v>
                </c:pt>
                <c:pt idx="15">
                  <c:v>27.2</c:v>
                </c:pt>
                <c:pt idx="1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ABB0-4268-86D9-46C6FE578162}"/>
            </c:ext>
          </c:extLst>
        </c:ser>
        <c:ser>
          <c:idx val="1"/>
          <c:order val="1"/>
          <c:tx>
            <c:strRef>
              <c:f>'Р МП 2023'!$A$4</c:f>
              <c:strCache>
                <c:ptCount val="1"/>
                <c:pt idx="0">
                  <c:v>доля %</c:v>
                </c:pt>
              </c:strCache>
            </c:strRef>
          </c:tx>
          <c:explosion val="25"/>
          <c:dPt>
            <c:idx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2-ABB0-4268-86D9-46C6FE578162}"/>
              </c:ext>
            </c:extLst>
          </c:dPt>
          <c:dPt>
            <c:idx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4-F8B5-46EE-BEB3-98ECC14A0BBF}"/>
              </c:ext>
            </c:extLst>
          </c:dPt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5-F8B5-46EE-BEB3-98ECC14A0BBF}"/>
              </c:ext>
            </c:extLst>
          </c:dPt>
          <c:dPt>
            <c:idx val="3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6-F8B5-46EE-BEB3-98ECC14A0BBF}"/>
              </c:ext>
            </c:extLst>
          </c:dPt>
          <c:dPt>
            <c:idx val="4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7-F8B5-46EE-BEB3-98ECC14A0BBF}"/>
              </c:ext>
            </c:extLst>
          </c:dPt>
          <c:dPt>
            <c:idx val="5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8-F8B5-46EE-BEB3-98ECC14A0BBF}"/>
              </c:ext>
            </c:extLst>
          </c:dPt>
          <c:dPt>
            <c:idx val="6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9-F8B5-46EE-BEB3-98ECC14A0BBF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A-F8B5-46EE-BEB3-98ECC14A0BBF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B-F8B5-46EE-BEB3-98ECC14A0BBF}"/>
              </c:ext>
            </c:extLst>
          </c:dPt>
          <c:dPt>
            <c:idx val="9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C-F8B5-46EE-BEB3-98ECC14A0BBF}"/>
              </c:ext>
            </c:extLst>
          </c:dPt>
          <c:dPt>
            <c:idx val="1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D-F8B5-46EE-BEB3-98ECC14A0BBF}"/>
              </c:ext>
            </c:extLst>
          </c:dPt>
          <c:dPt>
            <c:idx val="1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E-F8B5-46EE-BEB3-98ECC14A0BBF}"/>
              </c:ext>
            </c:extLst>
          </c:dPt>
          <c:dPt>
            <c:idx val="1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F-F8B5-46EE-BEB3-98ECC14A0BBF}"/>
              </c:ext>
            </c:extLst>
          </c:dPt>
          <c:dPt>
            <c:idx val="13"/>
            <c:bubble3D val="0"/>
          </c:dPt>
          <c:dPt>
            <c:idx val="14"/>
            <c:bubble3D val="0"/>
          </c:dPt>
          <c:dPt>
            <c:idx val="15"/>
            <c:bubble3D val="0"/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'Р МП 2023'!$B$2:$S$2</c15:sqref>
                  </c15:fullRef>
                </c:ext>
              </c:extLst>
              <c:f>('Р МП 2023'!$B$2,'Р МП 2023'!$D$2:$S$2)</c:f>
              <c:strCache>
                <c:ptCount val="17"/>
                <c:pt idx="0">
                  <c:v>МП "Развитие образования  Ачинского района"(551,8 млн.руб.)</c:v>
                </c:pt>
                <c:pt idx="1">
                  <c:v>МП "Защита населения и территорий Ачинского района от чрезвычайных ситуаций"(3,8 млн. руб.)</c:v>
                </c:pt>
                <c:pt idx="2">
                  <c:v>МП "Развитие культуры Ачинского района" (90,7 млн. руб.)</c:v>
                </c:pt>
                <c:pt idx="3">
                  <c:v>МП "Развитие физической культуры и спорта в Ачинском районе" (34,3 млн. руб.)</c:v>
                </c:pt>
                <c:pt idx="4">
                  <c:v>МП "Молодёжь Ачинского района в XXI веке"(10,8 млн. руб.)</c:v>
                </c:pt>
                <c:pt idx="5">
                  <c:v>МП "Создание благоприятных условий развития малого и среднего предпринимательства в Ачинском районе"(0,7 млн. руб.)</c:v>
                </c:pt>
                <c:pt idx="6">
                  <c:v>МП "Развитие транспортной системы на территории Ачинского района" (36,0 млн. руб.)</c:v>
                </c:pt>
                <c:pt idx="7">
                  <c:v>МП "Развитие сельского хозяйства и регулирование рынков сельскохозяйственной продукции в Ачинском районе"(5,1 млн. руб.)</c:v>
                </c:pt>
                <c:pt idx="8">
                  <c:v>МП "Обеспечение доступным и комфортным жильём граждан Ачинского района" (0,1 млн. руб.)</c:v>
                </c:pt>
                <c:pt idx="9">
                  <c:v>МП "Управление муниципальным имуществом Ачинского района"(1,8 млн. руб.)</c:v>
                </c:pt>
                <c:pt idx="10">
                  <c:v>МП "Управление муниципальными финансами"(153,9 млн.руб.)</c:v>
                </c:pt>
                <c:pt idx="11">
                  <c:v>МП "Обеспечение общественного порядка и противодействие коррупции"(1,8 млн. руб.) </c:v>
                </c:pt>
                <c:pt idx="12">
                  <c:v>Непрограммные расходы Ачинского районного Совета депутатов (6,2 млн. руб.)</c:v>
                </c:pt>
                <c:pt idx="13">
                  <c:v>Непрограммные расходы администрации Ачинского района (42,5 млн. руб.)</c:v>
                </c:pt>
                <c:pt idx="14">
                  <c:v>Непрограммные расходы финансового управления администрации Ачинского района (9,3 млн. руб.)</c:v>
                </c:pt>
                <c:pt idx="15">
                  <c:v>Непрограммные расходы МКУ "УСиЖКХ" Ачинского района (27,2 млн. руб.)</c:v>
                </c:pt>
                <c:pt idx="16">
                  <c:v>Непрограммные расходы Ревизионной комиссии Ачинского района (2,0 млн. руб.)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'Р МП 2023'!$B$4:$S$4</c15:sqref>
                  </c15:fullRef>
                </c:ext>
              </c:extLst>
              <c:f>('Р МП 2023'!$B$4,'Р МП 2023'!$D$4:$S$4)</c:f>
              <c:numCache>
                <c:formatCode>General</c:formatCode>
                <c:ptCount val="17"/>
                <c:pt idx="0">
                  <c:v>51.7</c:v>
                </c:pt>
                <c:pt idx="1">
                  <c:v>0.3</c:v>
                </c:pt>
                <c:pt idx="2">
                  <c:v>8.5</c:v>
                </c:pt>
                <c:pt idx="3">
                  <c:v>3.2</c:v>
                </c:pt>
                <c:pt idx="4">
                  <c:v>1</c:v>
                </c:pt>
                <c:pt idx="5">
                  <c:v>0.1</c:v>
                </c:pt>
                <c:pt idx="6">
                  <c:v>3.4</c:v>
                </c:pt>
                <c:pt idx="7">
                  <c:v>0.5</c:v>
                </c:pt>
                <c:pt idx="8">
                  <c:v>0</c:v>
                </c:pt>
                <c:pt idx="9">
                  <c:v>0.2</c:v>
                </c:pt>
                <c:pt idx="10">
                  <c:v>14.4</c:v>
                </c:pt>
                <c:pt idx="11">
                  <c:v>0.2</c:v>
                </c:pt>
                <c:pt idx="12">
                  <c:v>0.6</c:v>
                </c:pt>
                <c:pt idx="13">
                  <c:v>4</c:v>
                </c:pt>
                <c:pt idx="14">
                  <c:v>0.8</c:v>
                </c:pt>
                <c:pt idx="15">
                  <c:v>2.6</c:v>
                </c:pt>
                <c:pt idx="16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3-ABB0-4268-86D9-46C6FE5781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666628627943241"/>
          <c:y val="0.11547561656833712"/>
          <c:w val="0.39564142797367718"/>
          <c:h val="0.82219416450494698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14084489438820147"/>
          <c:y val="9.1195462636135996E-2"/>
          <c:w val="0.79797556555430571"/>
          <c:h val="0.5346634084532536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РГРБС!$A$2</c:f>
              <c:strCache>
                <c:ptCount val="1"/>
                <c:pt idx="0">
                  <c:v>2010 год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РГРБС!$B$1:$K$1</c:f>
              <c:strCache>
                <c:ptCount val="10"/>
                <c:pt idx="0">
                  <c:v>Всего</c:v>
                </c:pt>
                <c:pt idx="1">
                  <c:v>Ачинский районный Совет депутатов</c:v>
                </c:pt>
                <c:pt idx="2">
                  <c:v>Ревизионная комиссия Ачинского района</c:v>
                </c:pt>
                <c:pt idx="3">
                  <c:v>Администрация Ачинского района</c:v>
                </c:pt>
                <c:pt idx="4">
                  <c:v>Финансовое управление</c:v>
                </c:pt>
                <c:pt idx="5">
                  <c:v>Управление образования</c:v>
                </c:pt>
                <c:pt idx="6">
                  <c:v>Управление социальной защиты</c:v>
                </c:pt>
                <c:pt idx="7">
                  <c:v>МКУ "Управление строительства и ЖКХ"</c:v>
                </c:pt>
                <c:pt idx="8">
                  <c:v>УМС ЗИО и Э администрации Ачинского района</c:v>
                </c:pt>
                <c:pt idx="9">
                  <c:v>Межбюджетные трансферты </c:v>
                </c:pt>
              </c:strCache>
            </c:strRef>
          </c:cat>
          <c:val>
            <c:numRef>
              <c:f>РГРБС!$B$2:$K$2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FC-44B8-837F-CB411B7595A6}"/>
            </c:ext>
          </c:extLst>
        </c:ser>
        <c:ser>
          <c:idx val="1"/>
          <c:order val="1"/>
          <c:tx>
            <c:strRef>
              <c:f>РГРБС!$A$3</c:f>
              <c:strCache>
                <c:ptCount val="1"/>
                <c:pt idx="0">
                  <c:v>2011 год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-1.7857142857142856E-2"/>
                  <c:y val="1.8390804597701149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2FC-44B8-837F-CB411B7595A6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7.9365079365079361E-3"/>
                  <c:y val="9.1954022988505746E-3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C2FC-44B8-837F-CB411B7595A6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6.9645226930903298E-3"/>
                  <c:y val="1.4176290463692039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2FC-44B8-837F-CB411B7595A6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1.4981273408239701E-3"/>
                  <c:y val="-2.5000000000000001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C2FC-44B8-837F-CB411B7595A6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РГРБС!$B$1:$K$1</c:f>
              <c:strCache>
                <c:ptCount val="10"/>
                <c:pt idx="0">
                  <c:v>Всего</c:v>
                </c:pt>
                <c:pt idx="1">
                  <c:v>Ачинский районный Совет депутатов</c:v>
                </c:pt>
                <c:pt idx="2">
                  <c:v>Ревизионная комиссия Ачинского района</c:v>
                </c:pt>
                <c:pt idx="3">
                  <c:v>Администрация Ачинского района</c:v>
                </c:pt>
                <c:pt idx="4">
                  <c:v>Финансовое управление</c:v>
                </c:pt>
                <c:pt idx="5">
                  <c:v>Управление образования</c:v>
                </c:pt>
                <c:pt idx="6">
                  <c:v>Управление социальной защиты</c:v>
                </c:pt>
                <c:pt idx="7">
                  <c:v>МКУ "Управление строительства и ЖКХ"</c:v>
                </c:pt>
                <c:pt idx="8">
                  <c:v>УМС ЗИО и Э администрации Ачинского района</c:v>
                </c:pt>
                <c:pt idx="9">
                  <c:v>Межбюджетные трансферты </c:v>
                </c:pt>
              </c:strCache>
            </c:strRef>
          </c:cat>
          <c:val>
            <c:numRef>
              <c:f>РГРБС!$B$3:$K$3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C2FC-44B8-837F-CB411B7595A6}"/>
            </c:ext>
          </c:extLst>
        </c:ser>
        <c:ser>
          <c:idx val="2"/>
          <c:order val="2"/>
          <c:tx>
            <c:strRef>
              <c:f>РГРБС!$A$4</c:f>
              <c:strCache>
                <c:ptCount val="1"/>
                <c:pt idx="0">
                  <c:v>2012 год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3888888888888888E-2"/>
                  <c:y val="-9.1954022988505746E-3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C2FC-44B8-837F-CB411B7595A6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7.275048233154282E-17"/>
                  <c:y val="-1.5325670498084235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C2FC-44B8-837F-CB411B7595A6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2.9962546816479402E-3"/>
                  <c:y val="-8.3333333333333332E-3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C2FC-44B8-837F-CB411B7595A6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РГРБС!$B$1:$K$1</c:f>
              <c:strCache>
                <c:ptCount val="10"/>
                <c:pt idx="0">
                  <c:v>Всего</c:v>
                </c:pt>
                <c:pt idx="1">
                  <c:v>Ачинский районный Совет депутатов</c:v>
                </c:pt>
                <c:pt idx="2">
                  <c:v>Ревизионная комиссия Ачинского района</c:v>
                </c:pt>
                <c:pt idx="3">
                  <c:v>Администрация Ачинского района</c:v>
                </c:pt>
                <c:pt idx="4">
                  <c:v>Финансовое управление</c:v>
                </c:pt>
                <c:pt idx="5">
                  <c:v>Управление образования</c:v>
                </c:pt>
                <c:pt idx="6">
                  <c:v>Управление социальной защиты</c:v>
                </c:pt>
                <c:pt idx="7">
                  <c:v>МКУ "Управление строительства и ЖКХ"</c:v>
                </c:pt>
                <c:pt idx="8">
                  <c:v>УМС ЗИО и Э администрации Ачинского района</c:v>
                </c:pt>
                <c:pt idx="9">
                  <c:v>Межбюджетные трансферты </c:v>
                </c:pt>
              </c:strCache>
            </c:strRef>
          </c:cat>
          <c:val>
            <c:numRef>
              <c:f>РГРБС!$B$4:$K$4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C2FC-44B8-837F-CB411B7595A6}"/>
            </c:ext>
          </c:extLst>
        </c:ser>
        <c:ser>
          <c:idx val="3"/>
          <c:order val="3"/>
          <c:tx>
            <c:strRef>
              <c:f>РГРБС!$A$5</c:f>
              <c:strCache>
                <c:ptCount val="1"/>
                <c:pt idx="0">
                  <c:v>2013 год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3.2371346840071955E-3"/>
                  <c:y val="2.394575678040245E-3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C2FC-44B8-837F-CB411B7595A6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5141938718334365E-2"/>
                  <c:y val="7.1839457567804028E-3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C2FC-44B8-837F-CB411B7595A6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5.9523809523809521E-3"/>
                  <c:y val="-2.7586206896551724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C2FC-44B8-837F-CB411B7595A6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3.968253968253968E-3"/>
                  <c:y val="-2.7586206896551668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C2FC-44B8-837F-CB411B7595A6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4.4943820224720198E-3"/>
                  <c:y val="-4.1666666666666664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C2FC-44B8-837F-CB411B7595A6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РГРБС!$B$1:$K$1</c:f>
              <c:strCache>
                <c:ptCount val="10"/>
                <c:pt idx="0">
                  <c:v>Всего</c:v>
                </c:pt>
                <c:pt idx="1">
                  <c:v>Ачинский районный Совет депутатов</c:v>
                </c:pt>
                <c:pt idx="2">
                  <c:v>Ревизионная комиссия Ачинского района</c:v>
                </c:pt>
                <c:pt idx="3">
                  <c:v>Администрация Ачинского района</c:v>
                </c:pt>
                <c:pt idx="4">
                  <c:v>Финансовое управление</c:v>
                </c:pt>
                <c:pt idx="5">
                  <c:v>Управление образования</c:v>
                </c:pt>
                <c:pt idx="6">
                  <c:v>Управление социальной защиты</c:v>
                </c:pt>
                <c:pt idx="7">
                  <c:v>МКУ "Управление строительства и ЖКХ"</c:v>
                </c:pt>
                <c:pt idx="8">
                  <c:v>УМС ЗИО и Э администрации Ачинского района</c:v>
                </c:pt>
                <c:pt idx="9">
                  <c:v>Межбюджетные трансферты </c:v>
                </c:pt>
              </c:strCache>
            </c:strRef>
          </c:cat>
          <c:val>
            <c:numRef>
              <c:f>РГРБС!$B$5:$K$5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C2FC-44B8-837F-CB411B7595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577534592"/>
        <c:axId val="577529696"/>
        <c:axId val="0"/>
      </c:bar3DChart>
      <c:catAx>
        <c:axId val="577534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7529696"/>
        <c:crosses val="autoZero"/>
        <c:auto val="1"/>
        <c:lblAlgn val="ctr"/>
        <c:lblOffset val="100"/>
        <c:noMultiLvlLbl val="0"/>
      </c:catAx>
      <c:valAx>
        <c:axId val="5775296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75345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1" l="0.75" r="0.75" t="1" header="0.31496062992125984" footer="0.31496062992125984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ru-RU" b="1"/>
              <a:t>Расходы  главных распорядителей районного бюджета в 2019-2023 годах, млн.руб.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РГРБС!$A$11</c:f>
              <c:strCache>
                <c:ptCount val="1"/>
                <c:pt idx="0">
                  <c:v>2019 год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РГРБС!$B$1:$K$1</c:f>
              <c:strCache>
                <c:ptCount val="10"/>
                <c:pt idx="0">
                  <c:v>Всего</c:v>
                </c:pt>
                <c:pt idx="1">
                  <c:v>Ачинский районный Совет депутатов</c:v>
                </c:pt>
                <c:pt idx="2">
                  <c:v>Ревизионная комиссия Ачинского района</c:v>
                </c:pt>
                <c:pt idx="3">
                  <c:v>Администрация Ачинского района</c:v>
                </c:pt>
                <c:pt idx="4">
                  <c:v>Финансовое управление</c:v>
                </c:pt>
                <c:pt idx="5">
                  <c:v>Управление образования</c:v>
                </c:pt>
                <c:pt idx="6">
                  <c:v>Управление социальной защиты</c:v>
                </c:pt>
                <c:pt idx="7">
                  <c:v>МКУ "Управление строительства и ЖКХ"</c:v>
                </c:pt>
                <c:pt idx="8">
                  <c:v>УМС ЗИО и Э администрации Ачинского района</c:v>
                </c:pt>
                <c:pt idx="9">
                  <c:v>Межбюджетные трансферты </c:v>
                </c:pt>
              </c:strCache>
            </c:strRef>
          </c:cat>
          <c:val>
            <c:numRef>
              <c:f>РГРБС!$B$11:$K$11</c:f>
              <c:numCache>
                <c:formatCode>General</c:formatCode>
                <c:ptCount val="10"/>
                <c:pt idx="0">
                  <c:v>882</c:v>
                </c:pt>
                <c:pt idx="1">
                  <c:v>5</c:v>
                </c:pt>
                <c:pt idx="2">
                  <c:v>0</c:v>
                </c:pt>
                <c:pt idx="3">
                  <c:v>212</c:v>
                </c:pt>
                <c:pt idx="4">
                  <c:v>6</c:v>
                </c:pt>
                <c:pt idx="5">
                  <c:v>417</c:v>
                </c:pt>
                <c:pt idx="6">
                  <c:v>39</c:v>
                </c:pt>
                <c:pt idx="7">
                  <c:v>40</c:v>
                </c:pt>
                <c:pt idx="8">
                  <c:v>27</c:v>
                </c:pt>
                <c:pt idx="9">
                  <c:v>136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5C-491C-9590-AC160F0F327E}"/>
            </c:ext>
          </c:extLst>
        </c:ser>
        <c:ser>
          <c:idx val="2"/>
          <c:order val="1"/>
          <c:tx>
            <c:strRef>
              <c:f>РГРБС!$A$12</c:f>
              <c:strCache>
                <c:ptCount val="1"/>
                <c:pt idx="0">
                  <c:v>2020 год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РГРБС!$B$1:$K$1</c:f>
              <c:strCache>
                <c:ptCount val="10"/>
                <c:pt idx="0">
                  <c:v>Всего</c:v>
                </c:pt>
                <c:pt idx="1">
                  <c:v>Ачинский районный Совет депутатов</c:v>
                </c:pt>
                <c:pt idx="2">
                  <c:v>Ревизионная комиссия Ачинского района</c:v>
                </c:pt>
                <c:pt idx="3">
                  <c:v>Администрация Ачинского района</c:v>
                </c:pt>
                <c:pt idx="4">
                  <c:v>Финансовое управление</c:v>
                </c:pt>
                <c:pt idx="5">
                  <c:v>Управление образования</c:v>
                </c:pt>
                <c:pt idx="6">
                  <c:v>Управление социальной защиты</c:v>
                </c:pt>
                <c:pt idx="7">
                  <c:v>МКУ "Управление строительства и ЖКХ"</c:v>
                </c:pt>
                <c:pt idx="8">
                  <c:v>УМС ЗИО и Э администрации Ачинского района</c:v>
                </c:pt>
                <c:pt idx="9">
                  <c:v>Межбюджетные трансферты </c:v>
                </c:pt>
              </c:strCache>
            </c:strRef>
          </c:cat>
          <c:val>
            <c:numRef>
              <c:f>РГРБС!$B$12:$K$12</c:f>
              <c:numCache>
                <c:formatCode>General</c:formatCode>
                <c:ptCount val="10"/>
                <c:pt idx="0">
                  <c:v>743</c:v>
                </c:pt>
                <c:pt idx="1">
                  <c:v>6</c:v>
                </c:pt>
                <c:pt idx="2">
                  <c:v>0</c:v>
                </c:pt>
                <c:pt idx="3">
                  <c:v>199</c:v>
                </c:pt>
                <c:pt idx="4">
                  <c:v>8</c:v>
                </c:pt>
                <c:pt idx="5">
                  <c:v>393</c:v>
                </c:pt>
                <c:pt idx="6">
                  <c:v>0</c:v>
                </c:pt>
                <c:pt idx="7">
                  <c:v>23</c:v>
                </c:pt>
                <c:pt idx="8">
                  <c:v>17</c:v>
                </c:pt>
                <c:pt idx="9">
                  <c:v>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55C-491C-9590-AC160F0F327E}"/>
            </c:ext>
          </c:extLst>
        </c:ser>
        <c:ser>
          <c:idx val="0"/>
          <c:order val="2"/>
          <c:tx>
            <c:strRef>
              <c:f>РГРБС!$A$13</c:f>
              <c:strCache>
                <c:ptCount val="1"/>
                <c:pt idx="0">
                  <c:v>2021 год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РГРБС!$B$1:$K$1</c:f>
              <c:strCache>
                <c:ptCount val="10"/>
                <c:pt idx="0">
                  <c:v>Всего</c:v>
                </c:pt>
                <c:pt idx="1">
                  <c:v>Ачинский районный Совет депутатов</c:v>
                </c:pt>
                <c:pt idx="2">
                  <c:v>Ревизионная комиссия Ачинского района</c:v>
                </c:pt>
                <c:pt idx="3">
                  <c:v>Администрация Ачинского района</c:v>
                </c:pt>
                <c:pt idx="4">
                  <c:v>Финансовое управление</c:v>
                </c:pt>
                <c:pt idx="5">
                  <c:v>Управление образования</c:v>
                </c:pt>
                <c:pt idx="6">
                  <c:v>Управление социальной защиты</c:v>
                </c:pt>
                <c:pt idx="7">
                  <c:v>МКУ "Управление строительства и ЖКХ"</c:v>
                </c:pt>
                <c:pt idx="8">
                  <c:v>УМС ЗИО и Э администрации Ачинского района</c:v>
                </c:pt>
                <c:pt idx="9">
                  <c:v>Межбюджетные трансферты </c:v>
                </c:pt>
              </c:strCache>
            </c:strRef>
          </c:cat>
          <c:val>
            <c:numRef>
              <c:f>РГРБС!$B$13:$K$13</c:f>
              <c:numCache>
                <c:formatCode>General</c:formatCode>
                <c:ptCount val="10"/>
                <c:pt idx="0">
                  <c:v>853</c:v>
                </c:pt>
                <c:pt idx="1">
                  <c:v>6</c:v>
                </c:pt>
                <c:pt idx="2">
                  <c:v>0</c:v>
                </c:pt>
                <c:pt idx="3">
                  <c:v>203</c:v>
                </c:pt>
                <c:pt idx="4">
                  <c:v>9</c:v>
                </c:pt>
                <c:pt idx="5">
                  <c:v>438</c:v>
                </c:pt>
                <c:pt idx="6">
                  <c:v>0</c:v>
                </c:pt>
                <c:pt idx="7">
                  <c:v>77</c:v>
                </c:pt>
                <c:pt idx="8">
                  <c:v>9</c:v>
                </c:pt>
                <c:pt idx="9">
                  <c:v>111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55C-491C-9590-AC160F0F327E}"/>
            </c:ext>
          </c:extLst>
        </c:ser>
        <c:ser>
          <c:idx val="1"/>
          <c:order val="3"/>
          <c:tx>
            <c:strRef>
              <c:f>РГРБС!$A$14</c:f>
              <c:strCache>
                <c:ptCount val="1"/>
                <c:pt idx="0">
                  <c:v>2022 год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РГРБС!$B$1:$K$1</c:f>
              <c:strCache>
                <c:ptCount val="10"/>
                <c:pt idx="0">
                  <c:v>Всего</c:v>
                </c:pt>
                <c:pt idx="1">
                  <c:v>Ачинский районный Совет депутатов</c:v>
                </c:pt>
                <c:pt idx="2">
                  <c:v>Ревизионная комиссия Ачинского района</c:v>
                </c:pt>
                <c:pt idx="3">
                  <c:v>Администрация Ачинского района</c:v>
                </c:pt>
                <c:pt idx="4">
                  <c:v>Финансовое управление</c:v>
                </c:pt>
                <c:pt idx="5">
                  <c:v>Управление образования</c:v>
                </c:pt>
                <c:pt idx="6">
                  <c:v>Управление социальной защиты</c:v>
                </c:pt>
                <c:pt idx="7">
                  <c:v>МКУ "Управление строительства и ЖКХ"</c:v>
                </c:pt>
                <c:pt idx="8">
                  <c:v>УМС ЗИО и Э администрации Ачинского района</c:v>
                </c:pt>
                <c:pt idx="9">
                  <c:v>Межбюджетные трансферты </c:v>
                </c:pt>
              </c:strCache>
            </c:strRef>
          </c:cat>
          <c:val>
            <c:numRef>
              <c:f>РГРБС!$B$14:$K$14</c:f>
              <c:numCache>
                <c:formatCode>General</c:formatCode>
                <c:ptCount val="10"/>
                <c:pt idx="0">
                  <c:v>984</c:v>
                </c:pt>
                <c:pt idx="1">
                  <c:v>6</c:v>
                </c:pt>
                <c:pt idx="2">
                  <c:v>2</c:v>
                </c:pt>
                <c:pt idx="3">
                  <c:v>254</c:v>
                </c:pt>
                <c:pt idx="4">
                  <c:v>9</c:v>
                </c:pt>
                <c:pt idx="5">
                  <c:v>508</c:v>
                </c:pt>
                <c:pt idx="6">
                  <c:v>0</c:v>
                </c:pt>
                <c:pt idx="7">
                  <c:v>117</c:v>
                </c:pt>
                <c:pt idx="8">
                  <c:v>1</c:v>
                </c:pt>
                <c:pt idx="9">
                  <c:v>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55C-491C-9590-AC160F0F327E}"/>
            </c:ext>
          </c:extLst>
        </c:ser>
        <c:ser>
          <c:idx val="4"/>
          <c:order val="4"/>
          <c:tx>
            <c:strRef>
              <c:f>РГРБС!$A$15</c:f>
              <c:strCache>
                <c:ptCount val="1"/>
                <c:pt idx="0">
                  <c:v>2023 год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РГРБС!$B$1:$K$1</c:f>
              <c:strCache>
                <c:ptCount val="10"/>
                <c:pt idx="0">
                  <c:v>Всего</c:v>
                </c:pt>
                <c:pt idx="1">
                  <c:v>Ачинский районный Совет депутатов</c:v>
                </c:pt>
                <c:pt idx="2">
                  <c:v>Ревизионная комиссия Ачинского района</c:v>
                </c:pt>
                <c:pt idx="3">
                  <c:v>Администрация Ачинского района</c:v>
                </c:pt>
                <c:pt idx="4">
                  <c:v>Финансовое управление</c:v>
                </c:pt>
                <c:pt idx="5">
                  <c:v>Управление образования</c:v>
                </c:pt>
                <c:pt idx="6">
                  <c:v>Управление социальной защиты</c:v>
                </c:pt>
                <c:pt idx="7">
                  <c:v>МКУ "Управление строительства и ЖКХ"</c:v>
                </c:pt>
                <c:pt idx="8">
                  <c:v>УМС ЗИО и Э администрации Ачинского района</c:v>
                </c:pt>
                <c:pt idx="9">
                  <c:v>Межбюджетные трансферты </c:v>
                </c:pt>
              </c:strCache>
            </c:strRef>
          </c:cat>
          <c:val>
            <c:numRef>
              <c:f>РГРБС!$B$15:$K$15</c:f>
              <c:numCache>
                <c:formatCode>General</c:formatCode>
                <c:ptCount val="10"/>
                <c:pt idx="0">
                  <c:v>1066</c:v>
                </c:pt>
                <c:pt idx="1">
                  <c:v>6</c:v>
                </c:pt>
                <c:pt idx="2">
                  <c:v>2</c:v>
                </c:pt>
                <c:pt idx="3">
                  <c:v>299</c:v>
                </c:pt>
                <c:pt idx="4">
                  <c:v>9</c:v>
                </c:pt>
                <c:pt idx="5">
                  <c:v>546</c:v>
                </c:pt>
                <c:pt idx="6">
                  <c:v>0</c:v>
                </c:pt>
                <c:pt idx="7">
                  <c:v>106</c:v>
                </c:pt>
                <c:pt idx="8">
                  <c:v>0</c:v>
                </c:pt>
                <c:pt idx="9">
                  <c:v>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BD-4793-B04E-7CCCD76054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7534048"/>
        <c:axId val="577532960"/>
      </c:barChart>
      <c:catAx>
        <c:axId val="57753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7532960"/>
        <c:crosses val="autoZero"/>
        <c:auto val="1"/>
        <c:lblAlgn val="ctr"/>
        <c:lblOffset val="100"/>
        <c:noMultiLvlLbl val="0"/>
      </c:catAx>
      <c:valAx>
        <c:axId val="57753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753404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/>
          <a:lstStyle/>
          <a:p>
            <a:pPr rtl="0"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</c:dTable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25" b="1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Доля расходов районных муниципальных программ в расходах районного бюджета за период 2019-2023 годы, млн. руб./%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РЦП'!$A$12:$A$16</c:f>
              <c:strCache>
                <c:ptCount val="5"/>
                <c:pt idx="0">
                  <c:v>2019 год</c:v>
                </c:pt>
                <c:pt idx="1">
                  <c:v>2020 год</c:v>
                </c:pt>
                <c:pt idx="2">
                  <c:v>2021 год</c:v>
                </c:pt>
                <c:pt idx="3">
                  <c:v>2022 год</c:v>
                </c:pt>
                <c:pt idx="4">
                  <c:v>2023 год</c:v>
                </c:pt>
              </c:strCache>
            </c:strRef>
          </c:cat>
          <c:val>
            <c:numRef>
              <c:f>'Р РЦП'!$B$12:$B$16</c:f>
              <c:numCache>
                <c:formatCode>General</c:formatCode>
                <c:ptCount val="5"/>
                <c:pt idx="0">
                  <c:v>882.5</c:v>
                </c:pt>
                <c:pt idx="1">
                  <c:v>743.2</c:v>
                </c:pt>
                <c:pt idx="2">
                  <c:v>853.2</c:v>
                </c:pt>
                <c:pt idx="3">
                  <c:v>983.8</c:v>
                </c:pt>
                <c:pt idx="4">
                  <c:v>1066.0999999999999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E6-41E6-8B63-B116B9DC0329}"/>
            </c:ext>
          </c:extLst>
        </c:ser>
        <c:ser>
          <c:idx val="1"/>
          <c:order val="1"/>
          <c:invertIfNegative val="0"/>
          <c:dLbls>
            <c:dLbl>
              <c:idx val="3"/>
              <c:layout>
                <c:manualLayout>
                  <c:x val="1.5273004963726614E-2"/>
                  <c:y val="-2.520478890989288E-3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CE6-41E6-8B63-B116B9DC0329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2909507445589918E-2"/>
                  <c:y val="0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ECE6-41E6-8B63-B116B9DC0329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3.5639412997903644E-2"/>
                  <c:y val="3.6231884057971345E-3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ECE6-41E6-8B63-B116B9DC0329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3.2073310423825885E-2"/>
                  <c:y val="-4.620824586653759E-1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ECE6-41E6-8B63-B116B9DC0329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РЦП'!$A$12:$A$16</c:f>
              <c:strCache>
                <c:ptCount val="5"/>
                <c:pt idx="0">
                  <c:v>2019 год</c:v>
                </c:pt>
                <c:pt idx="1">
                  <c:v>2020 год</c:v>
                </c:pt>
                <c:pt idx="2">
                  <c:v>2021 год</c:v>
                </c:pt>
                <c:pt idx="3">
                  <c:v>2022 год</c:v>
                </c:pt>
                <c:pt idx="4">
                  <c:v>2023 год</c:v>
                </c:pt>
              </c:strCache>
            </c:strRef>
          </c:cat>
          <c:val>
            <c:numRef>
              <c:f>'Р РЦП'!$C$12:$C$16</c:f>
              <c:numCache>
                <c:formatCode>General</c:formatCode>
                <c:ptCount val="5"/>
                <c:pt idx="0">
                  <c:v>833.9</c:v>
                </c:pt>
                <c:pt idx="1">
                  <c:v>711.6</c:v>
                </c:pt>
                <c:pt idx="2">
                  <c:v>785.1</c:v>
                </c:pt>
                <c:pt idx="3">
                  <c:v>914.3</c:v>
                </c:pt>
                <c:pt idx="4">
                  <c:v>978.9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ECE6-41E6-8B63-B116B9DC0329}"/>
            </c:ext>
          </c:extLst>
        </c:ser>
        <c:ser>
          <c:idx val="2"/>
          <c:order val="2"/>
          <c:invertIfNegative val="0"/>
          <c:dLbls>
            <c:dLbl>
              <c:idx val="6"/>
              <c:layout>
                <c:manualLayout>
                  <c:x val="2.4436807941962582E-2"/>
                  <c:y val="-9.2416491733075181E-1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ECE6-41E6-8B63-B116B9DC0329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РЦП'!$A$12:$A$16</c:f>
              <c:strCache>
                <c:ptCount val="5"/>
                <c:pt idx="0">
                  <c:v>2019 год</c:v>
                </c:pt>
                <c:pt idx="1">
                  <c:v>2020 год</c:v>
                </c:pt>
                <c:pt idx="2">
                  <c:v>2021 год</c:v>
                </c:pt>
                <c:pt idx="3">
                  <c:v>2022 год</c:v>
                </c:pt>
                <c:pt idx="4">
                  <c:v>2023 год</c:v>
                </c:pt>
              </c:strCache>
            </c:strRef>
          </c:cat>
          <c:val>
            <c:numRef>
              <c:f>'Р РЦП'!$D$12:$D$16</c:f>
              <c:numCache>
                <c:formatCode>General</c:formatCode>
                <c:ptCount val="5"/>
                <c:pt idx="0">
                  <c:v>94.5</c:v>
                </c:pt>
                <c:pt idx="1">
                  <c:v>95.7</c:v>
                </c:pt>
                <c:pt idx="2" formatCode="0.0">
                  <c:v>92</c:v>
                </c:pt>
                <c:pt idx="3" formatCode="0.0">
                  <c:v>93</c:v>
                </c:pt>
                <c:pt idx="4">
                  <c:v>91.8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ECE6-41E6-8B63-B116B9DC03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7526976"/>
        <c:axId val="577533504"/>
      </c:barChart>
      <c:catAx>
        <c:axId val="577526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7533504"/>
        <c:crosses val="autoZero"/>
        <c:auto val="1"/>
        <c:lblAlgn val="ctr"/>
        <c:lblOffset val="100"/>
        <c:noMultiLvlLbl val="0"/>
      </c:catAx>
      <c:valAx>
        <c:axId val="577533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752697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98425196850393704" l="0.74803149606299213" r="0.74803149606299213" t="0.98425196850393704" header="0.31496062992125984" footer="0.31496062992125984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Структура расходов районного бюджета в разрезе видов расходов, %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'Р ВР'!$A$6:$B$6</c:f>
              <c:strCache>
                <c:ptCount val="2"/>
                <c:pt idx="0">
                  <c:v>2014 год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ВР'!$C$5:$J$5</c:f>
              <c:strCache>
                <c:ptCount val="8"/>
                <c:pt idx="0">
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(ВР 110, 120)</c:v>
                </c:pt>
                <c:pt idx="1">
                  <c:v>Иные закупки товаров, работ, услуг для обеспечения государственных (муниципальных) нужд  (ВР 240)</c:v>
                </c:pt>
                <c:pt idx="2">
                  <c:v>Социальное обеспечение и иные выплаты населению (ВР 300)</c:v>
                </c:pt>
                <c:pt idx="3">
                  <c:v>Капитальные вложения в объекты государственной (муниципальной) собственности (ВР 400)</c:v>
                </c:pt>
                <c:pt idx="4">
                  <c:v>Межбюджетные трансферты (ВР 500)</c:v>
                </c:pt>
                <c:pt idx="5">
                  <c:v>Предоставление субсидий бюджетным, автономным учреждениям и иным некоммерческим организациям (ВР 600)</c:v>
                </c:pt>
                <c:pt idx="6">
                  <c:v>Обслуживание государственного (муниципального) долга (ВР 700)</c:v>
                </c:pt>
                <c:pt idx="7">
                  <c:v>Иные бюджетные ассигнования (ВР 800)</c:v>
                </c:pt>
              </c:strCache>
            </c:strRef>
          </c:cat>
          <c:val>
            <c:numRef>
              <c:f>'Р ВР'!$C$6:$J$6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20-4FE4-A353-8E6D3BA51A83}"/>
            </c:ext>
          </c:extLst>
        </c:ser>
        <c:ser>
          <c:idx val="1"/>
          <c:order val="1"/>
          <c:tx>
            <c:strRef>
              <c:f>'Р ВР'!$A$7:$B$7</c:f>
              <c:strCache>
                <c:ptCount val="2"/>
                <c:pt idx="0">
                  <c:v>2015 год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-3.3363121834971698E-2"/>
                  <c:y val="-4.0465351542741529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720-4FE4-A353-8E6D3BA51A8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9064641048555344E-2"/>
                  <c:y val="-3.2372281234193223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720-4FE4-A353-8E6D3BA51A83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7.1492403932083967E-3"/>
                  <c:y val="-3.2372281234193223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720-4FE4-A353-8E6D3BA51A8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ВР'!$C$5:$J$5</c:f>
              <c:strCache>
                <c:ptCount val="8"/>
                <c:pt idx="0">
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(ВР 110, 120)</c:v>
                </c:pt>
                <c:pt idx="1">
                  <c:v>Иные закупки товаров, работ, услуг для обеспечения государственных (муниципальных) нужд  (ВР 240)</c:v>
                </c:pt>
                <c:pt idx="2">
                  <c:v>Социальное обеспечение и иные выплаты населению (ВР 300)</c:v>
                </c:pt>
                <c:pt idx="3">
                  <c:v>Капитальные вложения в объекты государственной (муниципальной) собственности (ВР 400)</c:v>
                </c:pt>
                <c:pt idx="4">
                  <c:v>Межбюджетные трансферты (ВР 500)</c:v>
                </c:pt>
                <c:pt idx="5">
                  <c:v>Предоставление субсидий бюджетным, автономным учреждениям и иным некоммерческим организациям (ВР 600)</c:v>
                </c:pt>
                <c:pt idx="6">
                  <c:v>Обслуживание государственного (муниципального) долга (ВР 700)</c:v>
                </c:pt>
                <c:pt idx="7">
                  <c:v>Иные бюджетные ассигнования (ВР 800)</c:v>
                </c:pt>
              </c:strCache>
            </c:strRef>
          </c:cat>
          <c:val>
            <c:numRef>
              <c:f>'Р ВР'!$C$7:$J$7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720-4FE4-A353-8E6D3BA51A83}"/>
            </c:ext>
          </c:extLst>
        </c:ser>
        <c:ser>
          <c:idx val="2"/>
          <c:order val="2"/>
          <c:tx>
            <c:strRef>
              <c:f>'Р ВР'!$A$8:$B$8</c:f>
              <c:strCache>
                <c:ptCount val="2"/>
                <c:pt idx="0">
                  <c:v>2016 год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-2.8596961572832886E-2"/>
                  <c:y val="-6.0698027314112293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F720-4FE4-A353-8E6D3BA51A8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4554661900506406E-2"/>
                  <c:y val="-5.8674759736975217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F720-4FE4-A353-8E6D3BA51A83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4.7661602621388143E-3"/>
                  <c:y val="-6.0698027314112439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F720-4FE4-A353-8E6D3BA51A8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ВР'!$C$5:$J$5</c:f>
              <c:strCache>
                <c:ptCount val="8"/>
                <c:pt idx="0">
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(ВР 110, 120)</c:v>
                </c:pt>
                <c:pt idx="1">
                  <c:v>Иные закупки товаров, работ, услуг для обеспечения государственных (муниципальных) нужд  (ВР 240)</c:v>
                </c:pt>
                <c:pt idx="2">
                  <c:v>Социальное обеспечение и иные выплаты населению (ВР 300)</c:v>
                </c:pt>
                <c:pt idx="3">
                  <c:v>Капитальные вложения в объекты государственной (муниципальной) собственности (ВР 400)</c:v>
                </c:pt>
                <c:pt idx="4">
                  <c:v>Межбюджетные трансферты (ВР 500)</c:v>
                </c:pt>
                <c:pt idx="5">
                  <c:v>Предоставление субсидий бюджетным, автономным учреждениям и иным некоммерческим организациям (ВР 600)</c:v>
                </c:pt>
                <c:pt idx="6">
                  <c:v>Обслуживание государственного (муниципального) долга (ВР 700)</c:v>
                </c:pt>
                <c:pt idx="7">
                  <c:v>Иные бюджетные ассигнования (ВР 800)</c:v>
                </c:pt>
              </c:strCache>
            </c:strRef>
          </c:cat>
          <c:val>
            <c:numRef>
              <c:f>'Р ВР'!$C$8:$J$8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F720-4FE4-A353-8E6D3BA51A83}"/>
            </c:ext>
          </c:extLst>
        </c:ser>
        <c:ser>
          <c:idx val="3"/>
          <c:order val="3"/>
          <c:tx>
            <c:strRef>
              <c:f>'Р ВР'!$A$9:$B$9</c:f>
              <c:strCache>
                <c:ptCount val="2"/>
                <c:pt idx="0">
                  <c:v>2017 год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-3.0980041703902339E-2"/>
                  <c:y val="-8.4977238239757211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F720-4FE4-A353-8E6D3BA51A8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0980041703902294E-2"/>
                  <c:y val="-7.8907435508345974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F720-4FE4-A353-8E6D3BA51A83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9.5323205242776286E-3"/>
                  <c:y val="-9.1047040971168433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F720-4FE4-A353-8E6D3BA51A8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ВР'!$C$5:$J$5</c:f>
              <c:strCache>
                <c:ptCount val="8"/>
                <c:pt idx="0">
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(ВР 110, 120)</c:v>
                </c:pt>
                <c:pt idx="1">
                  <c:v>Иные закупки товаров, работ, услуг для обеспечения государственных (муниципальных) нужд  (ВР 240)</c:v>
                </c:pt>
                <c:pt idx="2">
                  <c:v>Социальное обеспечение и иные выплаты населению (ВР 300)</c:v>
                </c:pt>
                <c:pt idx="3">
                  <c:v>Капитальные вложения в объекты государственной (муниципальной) собственности (ВР 400)</c:v>
                </c:pt>
                <c:pt idx="4">
                  <c:v>Межбюджетные трансферты (ВР 500)</c:v>
                </c:pt>
                <c:pt idx="5">
                  <c:v>Предоставление субсидий бюджетным, автономным учреждениям и иным некоммерческим организациям (ВР 600)</c:v>
                </c:pt>
                <c:pt idx="6">
                  <c:v>Обслуживание государственного (муниципального) долга (ВР 700)</c:v>
                </c:pt>
                <c:pt idx="7">
                  <c:v>Иные бюджетные ассигнования (ВР 800)</c:v>
                </c:pt>
              </c:strCache>
            </c:strRef>
          </c:cat>
          <c:val>
            <c:numRef>
              <c:f>'Р ВР'!$C$9:$J$9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F720-4FE4-A353-8E6D3BA51A83}"/>
            </c:ext>
          </c:extLst>
        </c:ser>
        <c:ser>
          <c:idx val="4"/>
          <c:order val="4"/>
          <c:tx>
            <c:strRef>
              <c:f>'Р ВР'!$A$10:$B$10</c:f>
              <c:strCache>
                <c:ptCount val="2"/>
                <c:pt idx="0">
                  <c:v>2018 год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-1.9064641048555257E-2"/>
                  <c:y val="-0.11532625189681335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F720-4FE4-A353-8E6D3BA51A8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1447721179624665E-2"/>
                  <c:y val="-0.11127971674253928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F720-4FE4-A353-8E6D3BA51A83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1915400655347123E-2"/>
                  <c:y val="-0.12341932220536174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F720-4FE4-A353-8E6D3BA51A8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ВР'!$C$5:$J$5</c:f>
              <c:strCache>
                <c:ptCount val="8"/>
                <c:pt idx="0">
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(ВР 110, 120)</c:v>
                </c:pt>
                <c:pt idx="1">
                  <c:v>Иные закупки товаров, работ, услуг для обеспечения государственных (муниципальных) нужд  (ВР 240)</c:v>
                </c:pt>
                <c:pt idx="2">
                  <c:v>Социальное обеспечение и иные выплаты населению (ВР 300)</c:v>
                </c:pt>
                <c:pt idx="3">
                  <c:v>Капитальные вложения в объекты государственной (муниципальной) собственности (ВР 400)</c:v>
                </c:pt>
                <c:pt idx="4">
                  <c:v>Межбюджетные трансферты (ВР 500)</c:v>
                </c:pt>
                <c:pt idx="5">
                  <c:v>Предоставление субсидий бюджетным, автономным учреждениям и иным некоммерческим организациям (ВР 600)</c:v>
                </c:pt>
                <c:pt idx="6">
                  <c:v>Обслуживание государственного (муниципального) долга (ВР 700)</c:v>
                </c:pt>
                <c:pt idx="7">
                  <c:v>Иные бюджетные ассигнования (ВР 800)</c:v>
                </c:pt>
              </c:strCache>
            </c:strRef>
          </c:cat>
          <c:val>
            <c:numRef>
              <c:f>'Р ВР'!$C$10:$J$10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F720-4FE4-A353-8E6D3BA51A83}"/>
            </c:ext>
          </c:extLst>
        </c:ser>
        <c:ser>
          <c:idx val="5"/>
          <c:order val="5"/>
          <c:tx>
            <c:strRef>
              <c:f>'Р ВР'!$A$11:$B$11</c:f>
              <c:strCache>
                <c:ptCount val="2"/>
                <c:pt idx="0">
                  <c:v>2019 год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-1.7873100983020512E-2"/>
                  <c:y val="-0.1476985331310065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F720-4FE4-A353-8E6D3BA51A8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4298480786416443E-2"/>
                  <c:y val="-0.15376833586241781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F720-4FE4-A353-8E6D3BA51A83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5.9577003276735183E-3"/>
                  <c:y val="-0.15579160343955495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F720-4FE4-A353-8E6D3BA51A8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ВР'!$C$5:$J$5</c:f>
              <c:strCache>
                <c:ptCount val="8"/>
                <c:pt idx="0">
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(ВР 110, 120)</c:v>
                </c:pt>
                <c:pt idx="1">
                  <c:v>Иные закупки товаров, работ, услуг для обеспечения государственных (муниципальных) нужд  (ВР 240)</c:v>
                </c:pt>
                <c:pt idx="2">
                  <c:v>Социальное обеспечение и иные выплаты населению (ВР 300)</c:v>
                </c:pt>
                <c:pt idx="3">
                  <c:v>Капитальные вложения в объекты государственной (муниципальной) собственности (ВР 400)</c:v>
                </c:pt>
                <c:pt idx="4">
                  <c:v>Межбюджетные трансферты (ВР 500)</c:v>
                </c:pt>
                <c:pt idx="5">
                  <c:v>Предоставление субсидий бюджетным, автономным учреждениям и иным некоммерческим организациям (ВР 600)</c:v>
                </c:pt>
                <c:pt idx="6">
                  <c:v>Обслуживание государственного (муниципального) долга (ВР 700)</c:v>
                </c:pt>
                <c:pt idx="7">
                  <c:v>Иные бюджетные ассигнования (ВР 800)</c:v>
                </c:pt>
              </c:strCache>
            </c:strRef>
          </c:cat>
          <c:val>
            <c:numRef>
              <c:f>'Р ВР'!$C$11:$J$11</c:f>
              <c:numCache>
                <c:formatCode>General</c:formatCode>
                <c:ptCount val="8"/>
                <c:pt idx="0">
                  <c:v>28</c:v>
                </c:pt>
                <c:pt idx="1">
                  <c:v>13</c:v>
                </c:pt>
                <c:pt idx="2">
                  <c:v>1.9</c:v>
                </c:pt>
                <c:pt idx="3">
                  <c:v>0.1</c:v>
                </c:pt>
                <c:pt idx="4">
                  <c:v>15</c:v>
                </c:pt>
                <c:pt idx="5">
                  <c:v>36</c:v>
                </c:pt>
                <c:pt idx="6">
                  <c:v>0</c:v>
                </c:pt>
                <c:pt idx="7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F720-4FE4-A353-8E6D3BA51A83}"/>
            </c:ext>
          </c:extLst>
        </c:ser>
        <c:ser>
          <c:idx val="6"/>
          <c:order val="6"/>
          <c:tx>
            <c:strRef>
              <c:f>'Р ВР'!$A$12:$B$12</c:f>
              <c:strCache>
                <c:ptCount val="2"/>
                <c:pt idx="0">
                  <c:v>2020 год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-1.9064641048555257E-2"/>
                  <c:y val="-0.17602427921092564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F720-4FE4-A353-8E6D3BA51A8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3830801310694073E-2"/>
                  <c:y val="-0.1962569549822964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6-F720-4FE4-A353-8E6D3BA51A8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noFill/>
                    </a:ln>
                  </c:spPr>
                </c15:leaderLines>
              </c:ext>
            </c:extLst>
          </c:dLbls>
          <c:cat>
            <c:strRef>
              <c:f>'Р ВР'!$C$5:$J$5</c:f>
              <c:strCache>
                <c:ptCount val="8"/>
                <c:pt idx="0">
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(ВР 110, 120)</c:v>
                </c:pt>
                <c:pt idx="1">
                  <c:v>Иные закупки товаров, работ, услуг для обеспечения государственных (муниципальных) нужд  (ВР 240)</c:v>
                </c:pt>
                <c:pt idx="2">
                  <c:v>Социальное обеспечение и иные выплаты населению (ВР 300)</c:v>
                </c:pt>
                <c:pt idx="3">
                  <c:v>Капитальные вложения в объекты государственной (муниципальной) собственности (ВР 400)</c:v>
                </c:pt>
                <c:pt idx="4">
                  <c:v>Межбюджетные трансферты (ВР 500)</c:v>
                </c:pt>
                <c:pt idx="5">
                  <c:v>Предоставление субсидий бюджетным, автономным учреждениям и иным некоммерческим организациям (ВР 600)</c:v>
                </c:pt>
                <c:pt idx="6">
                  <c:v>Обслуживание государственного (муниципального) долга (ВР 700)</c:v>
                </c:pt>
                <c:pt idx="7">
                  <c:v>Иные бюджетные ассигнования (ВР 800)</c:v>
                </c:pt>
              </c:strCache>
            </c:strRef>
          </c:cat>
          <c:val>
            <c:numRef>
              <c:f>'Р ВР'!$C$12:$J$12</c:f>
              <c:numCache>
                <c:formatCode>General</c:formatCode>
                <c:ptCount val="8"/>
                <c:pt idx="0">
                  <c:v>33</c:v>
                </c:pt>
                <c:pt idx="1">
                  <c:v>11</c:v>
                </c:pt>
                <c:pt idx="2">
                  <c:v>1.9</c:v>
                </c:pt>
                <c:pt idx="3">
                  <c:v>0.1</c:v>
                </c:pt>
                <c:pt idx="4">
                  <c:v>13</c:v>
                </c:pt>
                <c:pt idx="5">
                  <c:v>35</c:v>
                </c:pt>
                <c:pt idx="6">
                  <c:v>0</c:v>
                </c:pt>
                <c:pt idx="7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F720-4FE4-A353-8E6D3BA51A83}"/>
            </c:ext>
          </c:extLst>
        </c:ser>
        <c:ser>
          <c:idx val="7"/>
          <c:order val="7"/>
          <c:tx>
            <c:strRef>
              <c:f>'Р ВР'!$A$13:$B$13</c:f>
              <c:strCache>
                <c:ptCount val="2"/>
                <c:pt idx="0">
                  <c:v>2021 год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'Р ВР'!$C$5:$J$5</c:f>
              <c:strCache>
                <c:ptCount val="8"/>
                <c:pt idx="0">
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(ВР 110, 120)</c:v>
                </c:pt>
                <c:pt idx="1">
                  <c:v>Иные закупки товаров, работ, услуг для обеспечения государственных (муниципальных) нужд  (ВР 240)</c:v>
                </c:pt>
                <c:pt idx="2">
                  <c:v>Социальное обеспечение и иные выплаты населению (ВР 300)</c:v>
                </c:pt>
                <c:pt idx="3">
                  <c:v>Капитальные вложения в объекты государственной (муниципальной) собственности (ВР 400)</c:v>
                </c:pt>
                <c:pt idx="4">
                  <c:v>Межбюджетные трансферты (ВР 500)</c:v>
                </c:pt>
                <c:pt idx="5">
                  <c:v>Предоставление субсидий бюджетным, автономным учреждениям и иным некоммерческим организациям (ВР 600)</c:v>
                </c:pt>
                <c:pt idx="6">
                  <c:v>Обслуживание государственного (муниципального) долга (ВР 700)</c:v>
                </c:pt>
                <c:pt idx="7">
                  <c:v>Иные бюджетные ассигнования (ВР 800)</c:v>
                </c:pt>
              </c:strCache>
            </c:strRef>
          </c:cat>
          <c:val>
            <c:numRef>
              <c:f>'Р ВР'!$C$13:$J$13</c:f>
              <c:numCache>
                <c:formatCode>General</c:formatCode>
                <c:ptCount val="8"/>
                <c:pt idx="0">
                  <c:v>32</c:v>
                </c:pt>
                <c:pt idx="1">
                  <c:v>15</c:v>
                </c:pt>
                <c:pt idx="2">
                  <c:v>0.5</c:v>
                </c:pt>
                <c:pt idx="3">
                  <c:v>0</c:v>
                </c:pt>
                <c:pt idx="4">
                  <c:v>13</c:v>
                </c:pt>
                <c:pt idx="5">
                  <c:v>34.5</c:v>
                </c:pt>
                <c:pt idx="6">
                  <c:v>0</c:v>
                </c:pt>
                <c:pt idx="7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F720-4FE4-A353-8E6D3BA51A83}"/>
            </c:ext>
          </c:extLst>
        </c:ser>
        <c:ser>
          <c:idx val="8"/>
          <c:order val="8"/>
          <c:tx>
            <c:strRef>
              <c:f>'Р ВР'!$A$14:$B$14</c:f>
              <c:strCache>
                <c:ptCount val="2"/>
                <c:pt idx="0">
                  <c:v>2022 год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'Р ВР'!$C$5:$J$5</c:f>
              <c:strCache>
                <c:ptCount val="8"/>
                <c:pt idx="0">
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(ВР 110, 120)</c:v>
                </c:pt>
                <c:pt idx="1">
                  <c:v>Иные закупки товаров, работ, услуг для обеспечения государственных (муниципальных) нужд  (ВР 240)</c:v>
                </c:pt>
                <c:pt idx="2">
                  <c:v>Социальное обеспечение и иные выплаты населению (ВР 300)</c:v>
                </c:pt>
                <c:pt idx="3">
                  <c:v>Капитальные вложения в объекты государственной (муниципальной) собственности (ВР 400)</c:v>
                </c:pt>
                <c:pt idx="4">
                  <c:v>Межбюджетные трансферты (ВР 500)</c:v>
                </c:pt>
                <c:pt idx="5">
                  <c:v>Предоставление субсидий бюджетным, автономным учреждениям и иным некоммерческим организациям (ВР 600)</c:v>
                </c:pt>
                <c:pt idx="6">
                  <c:v>Обслуживание государственного (муниципального) долга (ВР 700)</c:v>
                </c:pt>
                <c:pt idx="7">
                  <c:v>Иные бюджетные ассигнования (ВР 800)</c:v>
                </c:pt>
              </c:strCache>
            </c:strRef>
          </c:cat>
          <c:val>
            <c:numRef>
              <c:f>'Р ВР'!$C$14:$J$14</c:f>
              <c:numCache>
                <c:formatCode>General</c:formatCode>
                <c:ptCount val="8"/>
                <c:pt idx="0">
                  <c:v>32</c:v>
                </c:pt>
                <c:pt idx="1">
                  <c:v>18</c:v>
                </c:pt>
                <c:pt idx="2">
                  <c:v>0.5</c:v>
                </c:pt>
                <c:pt idx="3">
                  <c:v>0</c:v>
                </c:pt>
                <c:pt idx="4">
                  <c:v>9</c:v>
                </c:pt>
                <c:pt idx="5">
                  <c:v>34.5</c:v>
                </c:pt>
                <c:pt idx="6">
                  <c:v>0</c:v>
                </c:pt>
                <c:pt idx="7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031-4F24-8D4D-52130FBE10AC}"/>
            </c:ext>
          </c:extLst>
        </c:ser>
        <c:ser>
          <c:idx val="9"/>
          <c:order val="9"/>
          <c:tx>
            <c:strRef>
              <c:f>'Р ВР'!$A$15:$B$15</c:f>
              <c:strCache>
                <c:ptCount val="2"/>
                <c:pt idx="0">
                  <c:v>2023 год</c:v>
                </c:pt>
              </c:strCache>
            </c:strRef>
          </c:tx>
          <c:invertIfNegative val="0"/>
          <c:cat>
            <c:strRef>
              <c:f>'Р ВР'!$C$5:$J$5</c:f>
              <c:strCache>
                <c:ptCount val="8"/>
                <c:pt idx="0">
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(ВР 110, 120)</c:v>
                </c:pt>
                <c:pt idx="1">
                  <c:v>Иные закупки товаров, работ, услуг для обеспечения государственных (муниципальных) нужд  (ВР 240)</c:v>
                </c:pt>
                <c:pt idx="2">
                  <c:v>Социальное обеспечение и иные выплаты населению (ВР 300)</c:v>
                </c:pt>
                <c:pt idx="3">
                  <c:v>Капитальные вложения в объекты государственной (муниципальной) собственности (ВР 400)</c:v>
                </c:pt>
                <c:pt idx="4">
                  <c:v>Межбюджетные трансферты (ВР 500)</c:v>
                </c:pt>
                <c:pt idx="5">
                  <c:v>Предоставление субсидий бюджетным, автономным учреждениям и иным некоммерческим организациям (ВР 600)</c:v>
                </c:pt>
                <c:pt idx="6">
                  <c:v>Обслуживание государственного (муниципального) долга (ВР 700)</c:v>
                </c:pt>
                <c:pt idx="7">
                  <c:v>Иные бюджетные ассигнования (ВР 800)</c:v>
                </c:pt>
              </c:strCache>
            </c:strRef>
          </c:cat>
          <c:val>
            <c:numRef>
              <c:f>'Р ВР'!$C$15:$J$15</c:f>
              <c:numCache>
                <c:formatCode>General</c:formatCode>
                <c:ptCount val="8"/>
                <c:pt idx="0">
                  <c:v>31.7</c:v>
                </c:pt>
                <c:pt idx="1">
                  <c:v>16.399999999999999</c:v>
                </c:pt>
                <c:pt idx="2">
                  <c:v>0.6</c:v>
                </c:pt>
                <c:pt idx="3">
                  <c:v>0.3</c:v>
                </c:pt>
                <c:pt idx="4">
                  <c:v>9.1999999999999993</c:v>
                </c:pt>
                <c:pt idx="5">
                  <c:v>35</c:v>
                </c:pt>
                <c:pt idx="6">
                  <c:v>0</c:v>
                </c:pt>
                <c:pt idx="7">
                  <c:v>6.8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134-41DA-B534-16AEADB3C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7538400"/>
        <c:axId val="577540032"/>
      </c:barChart>
      <c:catAx>
        <c:axId val="57753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7540032"/>
        <c:crosses val="autoZero"/>
        <c:auto val="1"/>
        <c:lblAlgn val="ctr"/>
        <c:lblOffset val="100"/>
        <c:noMultiLvlLbl val="0"/>
      </c:catAx>
      <c:valAx>
        <c:axId val="577540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75384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Расходы на заработную плату с начислениями в разрезе разделов бюджетной классификации за 2019-2023 годы, млн. руб.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9470030531897802E-2"/>
          <c:y val="0.20156419361606948"/>
          <c:w val="0.93648651218268397"/>
          <c:h val="0.70809451985922578"/>
        </c:manualLayout>
      </c:layout>
      <c:lineChart>
        <c:grouping val="standard"/>
        <c:varyColors val="0"/>
        <c:ser>
          <c:idx val="0"/>
          <c:order val="0"/>
          <c:tx>
            <c:strRef>
              <c:f>'Р ФОТ'!$A$12</c:f>
              <c:strCache>
                <c:ptCount val="1"/>
                <c:pt idx="0">
                  <c:v>2019 год</c:v>
                </c:pt>
              </c:strCache>
            </c:strRef>
          </c:tx>
          <c:dLbls>
            <c:dLbl>
              <c:idx val="0"/>
              <c:layout>
                <c:manualLayout>
                  <c:x val="1.3605442176870747E-3"/>
                  <c:y val="4.022121669180493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6EE-4DCA-B551-C06957019532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6258503401360541E-2"/>
                  <c:y val="-4.022121669180493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9.2517006802721138E-2"/>
                  <c:y val="-3.2176973353443938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155A-4BC6-B55E-B7C74239D366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6"/>
              <c:layout>
                <c:manualLayout>
                  <c:x val="-2.9931972789115645E-2"/>
                  <c:y val="-2.6143790849673203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3.5374149659863949E-2"/>
                  <c:y val="-3.6199095022624438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155A-4BC6-B55E-B7C74239D366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ФОТ'!$B$2:$I$2</c:f>
              <c:strCache>
                <c:ptCount val="8"/>
                <c:pt idx="0">
                  <c:v>Всего</c:v>
                </c:pt>
                <c:pt idx="1">
                  <c:v>01 Общег. вопросы </c:v>
                </c:pt>
                <c:pt idx="2">
                  <c:v>04 Национ. экономика </c:v>
                </c:pt>
                <c:pt idx="3">
                  <c:v>05 Жилищно-коммун. хозяйство </c:v>
                </c:pt>
                <c:pt idx="4">
                  <c:v>07 Образование </c:v>
                </c:pt>
                <c:pt idx="5">
                  <c:v>08 Культура и кинематография </c:v>
                </c:pt>
                <c:pt idx="6">
                  <c:v>10 Социальная политика </c:v>
                </c:pt>
                <c:pt idx="7">
                  <c:v>11 Физическая культура и спорт </c:v>
                </c:pt>
              </c:strCache>
            </c:strRef>
          </c:cat>
          <c:val>
            <c:numRef>
              <c:f>'Р ФОТ'!$B$12:$I$12</c:f>
              <c:numCache>
                <c:formatCode>General</c:formatCode>
                <c:ptCount val="8"/>
                <c:pt idx="0">
                  <c:v>465.2</c:v>
                </c:pt>
                <c:pt idx="1">
                  <c:v>50.3</c:v>
                </c:pt>
                <c:pt idx="2">
                  <c:v>2.6</c:v>
                </c:pt>
                <c:pt idx="3">
                  <c:v>6.4</c:v>
                </c:pt>
                <c:pt idx="4">
                  <c:v>311.5</c:v>
                </c:pt>
                <c:pt idx="5">
                  <c:v>48.4</c:v>
                </c:pt>
                <c:pt idx="6">
                  <c:v>34.4</c:v>
                </c:pt>
                <c:pt idx="7">
                  <c:v>11.6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155A-4BC6-B55E-B7C74239D366}"/>
            </c:ext>
          </c:extLst>
        </c:ser>
        <c:ser>
          <c:idx val="1"/>
          <c:order val="1"/>
          <c:tx>
            <c:strRef>
              <c:f>'Р ФОТ'!$A$13</c:f>
              <c:strCache>
                <c:ptCount val="1"/>
                <c:pt idx="0">
                  <c:v>2020 год</c:v>
                </c:pt>
              </c:strCache>
            </c:strRef>
          </c:tx>
          <c:dLbls>
            <c:dLbl>
              <c:idx val="0"/>
              <c:layout>
                <c:manualLayout>
                  <c:x val="4.0816326530612171E-3"/>
                  <c:y val="-1.5082956259426846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155A-4BC6-B55E-B7C74239D366}"/>
                </c:ext>
                <c:ext xmlns:c15="http://schemas.microsoft.com/office/drawing/2012/chart" uri="{CE6537A1-D6FC-4f65-9D91-7224C49458BB}">
                  <c15:layout>
                    <c:manualLayout>
                      <c:w val="7.327751888156836E-2"/>
                      <c:h val="3.2589320000158351E-2"/>
                    </c:manualLayout>
                  </c15:layout>
                </c:ext>
              </c:extLst>
            </c:dLbl>
            <c:dLbl>
              <c:idx val="1"/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0340136054421766E-2"/>
                  <c:y val="-7.8431372549019607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8.8435374149659865E-2"/>
                  <c:y val="-7.2398190045248875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7210884353742492E-3"/>
                  <c:y val="-2.0110608345902538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06EE-4DCA-B551-C06957019532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8.1632653061224497E-3"/>
                  <c:y val="-3.8210155857214684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5374149659863949E-2"/>
                  <c:y val="-5.4298642533936653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5.7142857142857245E-2"/>
                  <c:y val="-7.2398190045248875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155A-4BC6-B55E-B7C74239D366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ФОТ'!$B$2:$I$2</c:f>
              <c:strCache>
                <c:ptCount val="8"/>
                <c:pt idx="0">
                  <c:v>Всего</c:v>
                </c:pt>
                <c:pt idx="1">
                  <c:v>01 Общег. вопросы </c:v>
                </c:pt>
                <c:pt idx="2">
                  <c:v>04 Национ. экономика </c:v>
                </c:pt>
                <c:pt idx="3">
                  <c:v>05 Жилищно-коммун. хозяйство </c:v>
                </c:pt>
                <c:pt idx="4">
                  <c:v>07 Образование </c:v>
                </c:pt>
                <c:pt idx="5">
                  <c:v>08 Культура и кинематография </c:v>
                </c:pt>
                <c:pt idx="6">
                  <c:v>10 Социальная политика </c:v>
                </c:pt>
                <c:pt idx="7">
                  <c:v>11 Физическая культура и спорт </c:v>
                </c:pt>
              </c:strCache>
            </c:strRef>
          </c:cat>
          <c:val>
            <c:numRef>
              <c:f>'Р ФОТ'!$B$13:$I$13</c:f>
              <c:numCache>
                <c:formatCode>General</c:formatCode>
                <c:ptCount val="8"/>
                <c:pt idx="0">
                  <c:v>456.8</c:v>
                </c:pt>
                <c:pt idx="1">
                  <c:v>70.2</c:v>
                </c:pt>
                <c:pt idx="2">
                  <c:v>3.2</c:v>
                </c:pt>
                <c:pt idx="3">
                  <c:v>6.9</c:v>
                </c:pt>
                <c:pt idx="4">
                  <c:v>319.39999999999998</c:v>
                </c:pt>
                <c:pt idx="5">
                  <c:v>43</c:v>
                </c:pt>
                <c:pt idx="6">
                  <c:v>0.9</c:v>
                </c:pt>
                <c:pt idx="7">
                  <c:v>13.2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155A-4BC6-B55E-B7C74239D366}"/>
            </c:ext>
          </c:extLst>
        </c:ser>
        <c:ser>
          <c:idx val="2"/>
          <c:order val="2"/>
          <c:tx>
            <c:strRef>
              <c:f>'Р ФОТ'!$A$14</c:f>
              <c:strCache>
                <c:ptCount val="1"/>
                <c:pt idx="0">
                  <c:v>2021 год</c:v>
                </c:pt>
              </c:strCache>
            </c:strRef>
          </c:tx>
          <c:dLbls>
            <c:dLbl>
              <c:idx val="0"/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6111468209330977E-2"/>
                  <c:y val="-1.4077425842131725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06EE-4DCA-B551-C06957019532}"/>
                </c:ext>
                <c:ext xmlns:c15="http://schemas.microsoft.com/office/drawing/2012/chart" uri="{CE6537A1-D6FC-4f65-9D91-7224C49458BB}">
                  <c15:layout>
                    <c:manualLayout>
                      <c:w val="5.5495098826932342E-2"/>
                      <c:h val="3.8622502503929096E-2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-3.5374149659863949E-2"/>
                  <c:y val="-0.1106083459024637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6.8027210884353789E-2"/>
                  <c:y val="-0.10859728506787331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8571428571428571E-2"/>
                  <c:y val="-3.6199095022624438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3129251700680271E-2"/>
                  <c:y val="-7.8431372549019607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9455782312925167E-2"/>
                  <c:y val="-0.13675213675213677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5.1700680272108945E-2"/>
                  <c:y val="-0.1106083459024637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6-155A-4BC6-B55E-B7C74239D366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ФОТ'!$B$2:$I$2</c:f>
              <c:strCache>
                <c:ptCount val="8"/>
                <c:pt idx="0">
                  <c:v>Всего</c:v>
                </c:pt>
                <c:pt idx="1">
                  <c:v>01 Общег. вопросы </c:v>
                </c:pt>
                <c:pt idx="2">
                  <c:v>04 Национ. экономика </c:v>
                </c:pt>
                <c:pt idx="3">
                  <c:v>05 Жилищно-коммун. хозяйство </c:v>
                </c:pt>
                <c:pt idx="4">
                  <c:v>07 Образование </c:v>
                </c:pt>
                <c:pt idx="5">
                  <c:v>08 Культура и кинематография </c:v>
                </c:pt>
                <c:pt idx="6">
                  <c:v>10 Социальная политика </c:v>
                </c:pt>
                <c:pt idx="7">
                  <c:v>11 Физическая культура и спорт </c:v>
                </c:pt>
              </c:strCache>
            </c:strRef>
          </c:cat>
          <c:val>
            <c:numRef>
              <c:f>'Р ФОТ'!$B$14:$I$14</c:f>
              <c:numCache>
                <c:formatCode>General</c:formatCode>
                <c:ptCount val="8"/>
                <c:pt idx="0">
                  <c:v>495.6</c:v>
                </c:pt>
                <c:pt idx="1">
                  <c:v>78.2</c:v>
                </c:pt>
                <c:pt idx="2">
                  <c:v>3.5</c:v>
                </c:pt>
                <c:pt idx="3">
                  <c:v>8.3000000000000007</c:v>
                </c:pt>
                <c:pt idx="4">
                  <c:v>345.1</c:v>
                </c:pt>
                <c:pt idx="5">
                  <c:v>45.3</c:v>
                </c:pt>
                <c:pt idx="6">
                  <c:v>1</c:v>
                </c:pt>
                <c:pt idx="7">
                  <c:v>14.2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7-155A-4BC6-B55E-B7C74239D366}"/>
            </c:ext>
          </c:extLst>
        </c:ser>
        <c:ser>
          <c:idx val="3"/>
          <c:order val="3"/>
          <c:tx>
            <c:strRef>
              <c:f>'Р ФОТ'!$A$15</c:f>
              <c:strCache>
                <c:ptCount val="1"/>
                <c:pt idx="0">
                  <c:v>2022 год</c:v>
                </c:pt>
              </c:strCache>
            </c:strRef>
          </c:tx>
          <c:dLbls>
            <c:dLbl>
              <c:idx val="1"/>
              <c:layout>
                <c:manualLayout>
                  <c:x val="-6.8027210884353739E-3"/>
                  <c:y val="-4.2232277526395176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06EE-4DCA-B551-C06957019532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'Р ФОТ'!$B$2:$I$2</c:f>
              <c:strCache>
                <c:ptCount val="8"/>
                <c:pt idx="0">
                  <c:v>Всего</c:v>
                </c:pt>
                <c:pt idx="1">
                  <c:v>01 Общег. вопросы </c:v>
                </c:pt>
                <c:pt idx="2">
                  <c:v>04 Национ. экономика </c:v>
                </c:pt>
                <c:pt idx="3">
                  <c:v>05 Жилищно-коммун. хозяйство </c:v>
                </c:pt>
                <c:pt idx="4">
                  <c:v>07 Образование </c:v>
                </c:pt>
                <c:pt idx="5">
                  <c:v>08 Культура и кинематография </c:v>
                </c:pt>
                <c:pt idx="6">
                  <c:v>10 Социальная политика </c:v>
                </c:pt>
                <c:pt idx="7">
                  <c:v>11 Физическая культура и спорт </c:v>
                </c:pt>
              </c:strCache>
            </c:strRef>
          </c:cat>
          <c:val>
            <c:numRef>
              <c:f>'Р ФОТ'!$B$15:$I$15</c:f>
              <c:numCache>
                <c:formatCode>General</c:formatCode>
                <c:ptCount val="8"/>
                <c:pt idx="0">
                  <c:v>567.79999999999995</c:v>
                </c:pt>
                <c:pt idx="1">
                  <c:v>92.4</c:v>
                </c:pt>
                <c:pt idx="2">
                  <c:v>4</c:v>
                </c:pt>
                <c:pt idx="3">
                  <c:v>11.1</c:v>
                </c:pt>
                <c:pt idx="4">
                  <c:v>391.3</c:v>
                </c:pt>
                <c:pt idx="5">
                  <c:v>52</c:v>
                </c:pt>
                <c:pt idx="6">
                  <c:v>1.2</c:v>
                </c:pt>
                <c:pt idx="7">
                  <c:v>15.8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8-155A-4BC6-B55E-B7C74239D366}"/>
            </c:ext>
          </c:extLst>
        </c:ser>
        <c:ser>
          <c:idx val="4"/>
          <c:order val="4"/>
          <c:tx>
            <c:strRef>
              <c:f>'Р ФОТ'!$A$16</c:f>
              <c:strCache>
                <c:ptCount val="1"/>
                <c:pt idx="0">
                  <c:v>2023 год</c:v>
                </c:pt>
              </c:strCache>
            </c:strRef>
          </c:tx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accentCallout1">
                    <a:avLst/>
                  </a:prstGeom>
                </c15:spPr>
                <c15:showLeaderLines val="0"/>
              </c:ext>
            </c:extLst>
          </c:dLbls>
          <c:cat>
            <c:strRef>
              <c:f>'Р ФОТ'!$B$2:$I$2</c:f>
              <c:strCache>
                <c:ptCount val="8"/>
                <c:pt idx="0">
                  <c:v>Всего</c:v>
                </c:pt>
                <c:pt idx="1">
                  <c:v>01 Общег. вопросы </c:v>
                </c:pt>
                <c:pt idx="2">
                  <c:v>04 Национ. экономика </c:v>
                </c:pt>
                <c:pt idx="3">
                  <c:v>05 Жилищно-коммун. хозяйство </c:v>
                </c:pt>
                <c:pt idx="4">
                  <c:v>07 Образование </c:v>
                </c:pt>
                <c:pt idx="5">
                  <c:v>08 Культура и кинематография </c:v>
                </c:pt>
                <c:pt idx="6">
                  <c:v>10 Социальная политика </c:v>
                </c:pt>
                <c:pt idx="7">
                  <c:v>11 Физическая культура и спорт </c:v>
                </c:pt>
              </c:strCache>
            </c:strRef>
          </c:cat>
          <c:val>
            <c:numRef>
              <c:f>'Р ФОТ'!$B$16:$I$16</c:f>
              <c:numCache>
                <c:formatCode>General</c:formatCode>
                <c:ptCount val="8"/>
                <c:pt idx="0">
                  <c:v>618.9</c:v>
                </c:pt>
                <c:pt idx="1">
                  <c:v>97.9</c:v>
                </c:pt>
                <c:pt idx="2">
                  <c:v>4.3</c:v>
                </c:pt>
                <c:pt idx="3">
                  <c:v>12.7</c:v>
                </c:pt>
                <c:pt idx="4">
                  <c:v>424.2</c:v>
                </c:pt>
                <c:pt idx="5">
                  <c:v>59.6</c:v>
                </c:pt>
                <c:pt idx="6">
                  <c:v>1.2</c:v>
                </c:pt>
                <c:pt idx="7">
                  <c:v>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09D-43F1-AF8D-3B6A07336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7539488"/>
        <c:axId val="577538944"/>
      </c:lineChart>
      <c:catAx>
        <c:axId val="57753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7538944"/>
        <c:crosses val="autoZero"/>
        <c:auto val="1"/>
        <c:lblAlgn val="ctr"/>
        <c:lblOffset val="100"/>
        <c:noMultiLvlLbl val="0"/>
      </c:catAx>
      <c:valAx>
        <c:axId val="577538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7539488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Расходы бюджетных учреждений на выполнение муниципального задания в 20</a:t>
            </a:r>
            <a:r>
              <a:rPr lang="en-US"/>
              <a:t>2</a:t>
            </a:r>
            <a:r>
              <a:rPr lang="ru-RU"/>
              <a:t>1-2023 годы, тыс. руб.</a:t>
            </a:r>
          </a:p>
        </c:rich>
      </c:tx>
      <c:layout>
        <c:manualLayout>
          <c:xMode val="edge"/>
          <c:yMode val="edge"/>
          <c:x val="0.12003232080066426"/>
          <c:y val="2.8368798941454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210696920583469"/>
          <c:y val="0.19230769230769232"/>
          <c:w val="0.74230145867098862"/>
          <c:h val="0.529585798816568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'Р МЗ БУ'!$A$13</c:f>
              <c:strCache>
                <c:ptCount val="1"/>
                <c:pt idx="0">
                  <c:v>2021 год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МЗ БУ'!$B$3:$Q$3</c:f>
              <c:strCache>
                <c:ptCount val="15"/>
                <c:pt idx="0">
                  <c:v>Всего</c:v>
                </c:pt>
                <c:pt idx="1">
                  <c:v>МБОУ ДО "ДШИ"</c:v>
                </c:pt>
                <c:pt idx="2">
                  <c:v>МБУ ДО  "СШ Ачинского района"</c:v>
                </c:pt>
                <c:pt idx="3">
                  <c:v>МБУ МЦ "Навигатор"</c:v>
                </c:pt>
                <c:pt idx="4">
                  <c:v>МБУК "ЦРБ"</c:v>
                </c:pt>
                <c:pt idx="5">
                  <c:v>МБУК "ЦКС"</c:v>
                </c:pt>
                <c:pt idx="6">
                  <c:v>МБУ ДО "ДЮЦ"</c:v>
                </c:pt>
                <c:pt idx="7">
                  <c:v>МАДОУ "Малиновский д/с"</c:v>
                </c:pt>
                <c:pt idx="8">
                  <c:v>МБДОУ "Белоярский ДС"</c:v>
                </c:pt>
                <c:pt idx="9">
                  <c:v>МБДОУ "Горный ДС"</c:v>
                </c:pt>
                <c:pt idx="10">
                  <c:v>МБДОУ "Каменский ДС"</c:v>
                </c:pt>
                <c:pt idx="11">
                  <c:v>МБОУ "Белоярская СШ"</c:v>
                </c:pt>
                <c:pt idx="12">
                  <c:v>МБОУ "Горная СШ"</c:v>
                </c:pt>
                <c:pt idx="13">
                  <c:v>МБОУ "Каменская СШ"</c:v>
                </c:pt>
                <c:pt idx="14">
                  <c:v>МБОУ "Малиновская СШ"</c:v>
                </c:pt>
              </c:strCache>
            </c:strRef>
          </c:cat>
          <c:val>
            <c:numRef>
              <c:f>'Р МЗ БУ'!$B$13:$Q$13</c:f>
              <c:numCache>
                <c:formatCode>_(* #\ ##0_);_(* \(#\ ##0\);_(* "-"??_);_(@_)</c:formatCode>
                <c:ptCount val="15"/>
                <c:pt idx="0">
                  <c:v>265321</c:v>
                </c:pt>
                <c:pt idx="1">
                  <c:v>6837</c:v>
                </c:pt>
                <c:pt idx="2">
                  <c:v>16191</c:v>
                </c:pt>
                <c:pt idx="3">
                  <c:v>3997</c:v>
                </c:pt>
                <c:pt idx="4">
                  <c:v>18476</c:v>
                </c:pt>
                <c:pt idx="5">
                  <c:v>38560</c:v>
                </c:pt>
                <c:pt idx="6">
                  <c:v>3575</c:v>
                </c:pt>
                <c:pt idx="7">
                  <c:v>26346</c:v>
                </c:pt>
                <c:pt idx="8">
                  <c:v>13340</c:v>
                </c:pt>
                <c:pt idx="9">
                  <c:v>17144</c:v>
                </c:pt>
                <c:pt idx="10">
                  <c:v>11141</c:v>
                </c:pt>
                <c:pt idx="11">
                  <c:v>25297</c:v>
                </c:pt>
                <c:pt idx="12">
                  <c:v>30752</c:v>
                </c:pt>
                <c:pt idx="13">
                  <c:v>18490</c:v>
                </c:pt>
                <c:pt idx="14">
                  <c:v>35175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3E-4005-8564-736D680E1976}"/>
            </c:ext>
          </c:extLst>
        </c:ser>
        <c:ser>
          <c:idx val="1"/>
          <c:order val="1"/>
          <c:tx>
            <c:strRef>
              <c:f>'Р МЗ БУ'!$A$14</c:f>
              <c:strCache>
                <c:ptCount val="1"/>
                <c:pt idx="0">
                  <c:v>2022 год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МЗ БУ'!$B$3:$Q$3</c:f>
              <c:strCache>
                <c:ptCount val="15"/>
                <c:pt idx="0">
                  <c:v>Всего</c:v>
                </c:pt>
                <c:pt idx="1">
                  <c:v>МБОУ ДО "ДШИ"</c:v>
                </c:pt>
                <c:pt idx="2">
                  <c:v>МБУ ДО  "СШ Ачинского района"</c:v>
                </c:pt>
                <c:pt idx="3">
                  <c:v>МБУ МЦ "Навигатор"</c:v>
                </c:pt>
                <c:pt idx="4">
                  <c:v>МБУК "ЦРБ"</c:v>
                </c:pt>
                <c:pt idx="5">
                  <c:v>МБУК "ЦКС"</c:v>
                </c:pt>
                <c:pt idx="6">
                  <c:v>МБУ ДО "ДЮЦ"</c:v>
                </c:pt>
                <c:pt idx="7">
                  <c:v>МАДОУ "Малиновский д/с"</c:v>
                </c:pt>
                <c:pt idx="8">
                  <c:v>МБДОУ "Белоярский ДС"</c:v>
                </c:pt>
                <c:pt idx="9">
                  <c:v>МБДОУ "Горный ДС"</c:v>
                </c:pt>
                <c:pt idx="10">
                  <c:v>МБДОУ "Каменский ДС"</c:v>
                </c:pt>
                <c:pt idx="11">
                  <c:v>МБОУ "Белоярская СШ"</c:v>
                </c:pt>
                <c:pt idx="12">
                  <c:v>МБОУ "Горная СШ"</c:v>
                </c:pt>
                <c:pt idx="13">
                  <c:v>МБОУ "Каменская СШ"</c:v>
                </c:pt>
                <c:pt idx="14">
                  <c:v>МБОУ "Малиновская СШ"</c:v>
                </c:pt>
              </c:strCache>
            </c:strRef>
          </c:cat>
          <c:val>
            <c:numRef>
              <c:f>'Р МЗ БУ'!$B$14:$Q$14</c:f>
              <c:numCache>
                <c:formatCode>_(* #\ ##0_);_(* \(#\ ##0\);_(* "-"??_);_(@_)</c:formatCode>
                <c:ptCount val="15"/>
                <c:pt idx="0">
                  <c:v>304125</c:v>
                </c:pt>
                <c:pt idx="1">
                  <c:v>6855</c:v>
                </c:pt>
                <c:pt idx="2">
                  <c:v>17832</c:v>
                </c:pt>
                <c:pt idx="3">
                  <c:v>4462</c:v>
                </c:pt>
                <c:pt idx="4">
                  <c:v>22354</c:v>
                </c:pt>
                <c:pt idx="5">
                  <c:v>42525</c:v>
                </c:pt>
                <c:pt idx="6">
                  <c:v>4037</c:v>
                </c:pt>
                <c:pt idx="7">
                  <c:v>32737</c:v>
                </c:pt>
                <c:pt idx="8">
                  <c:v>17020</c:v>
                </c:pt>
                <c:pt idx="9">
                  <c:v>19726</c:v>
                </c:pt>
                <c:pt idx="10">
                  <c:v>12530</c:v>
                </c:pt>
                <c:pt idx="11">
                  <c:v>28341</c:v>
                </c:pt>
                <c:pt idx="12">
                  <c:v>35636</c:v>
                </c:pt>
                <c:pt idx="13">
                  <c:v>20430</c:v>
                </c:pt>
                <c:pt idx="14">
                  <c:v>39640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13E-4005-8564-736D680E1976}"/>
            </c:ext>
          </c:extLst>
        </c:ser>
        <c:ser>
          <c:idx val="2"/>
          <c:order val="2"/>
          <c:tx>
            <c:strRef>
              <c:f>'Р МЗ БУ'!$A$15</c:f>
              <c:strCache>
                <c:ptCount val="1"/>
                <c:pt idx="0">
                  <c:v>2023 год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МЗ БУ'!$B$3:$Q$3</c:f>
              <c:strCache>
                <c:ptCount val="15"/>
                <c:pt idx="0">
                  <c:v>Всего</c:v>
                </c:pt>
                <c:pt idx="1">
                  <c:v>МБОУ ДО "ДШИ"</c:v>
                </c:pt>
                <c:pt idx="2">
                  <c:v>МБУ ДО  "СШ Ачинского района"</c:v>
                </c:pt>
                <c:pt idx="3">
                  <c:v>МБУ МЦ "Навигатор"</c:v>
                </c:pt>
                <c:pt idx="4">
                  <c:v>МБУК "ЦРБ"</c:v>
                </c:pt>
                <c:pt idx="5">
                  <c:v>МБУК "ЦКС"</c:v>
                </c:pt>
                <c:pt idx="6">
                  <c:v>МБУ ДО "ДЮЦ"</c:v>
                </c:pt>
                <c:pt idx="7">
                  <c:v>МАДОУ "Малиновский д/с"</c:v>
                </c:pt>
                <c:pt idx="8">
                  <c:v>МБДОУ "Белоярский ДС"</c:v>
                </c:pt>
                <c:pt idx="9">
                  <c:v>МБДОУ "Горный ДС"</c:v>
                </c:pt>
                <c:pt idx="10">
                  <c:v>МБДОУ "Каменский ДС"</c:v>
                </c:pt>
                <c:pt idx="11">
                  <c:v>МБОУ "Белоярская СШ"</c:v>
                </c:pt>
                <c:pt idx="12">
                  <c:v>МБОУ "Горная СШ"</c:v>
                </c:pt>
                <c:pt idx="13">
                  <c:v>МБОУ "Каменская СШ"</c:v>
                </c:pt>
                <c:pt idx="14">
                  <c:v>МБОУ "Малиновская СШ"</c:v>
                </c:pt>
              </c:strCache>
            </c:strRef>
          </c:cat>
          <c:val>
            <c:numRef>
              <c:f>'Р МЗ БУ'!$B$15:$Q$15</c:f>
              <c:numCache>
                <c:formatCode>_(* #\ ##0_);_(* \(#\ ##0\);_(* "-"??_);_(@_)</c:formatCode>
                <c:ptCount val="15"/>
                <c:pt idx="0">
                  <c:v>334565</c:v>
                </c:pt>
                <c:pt idx="1">
                  <c:v>8035</c:v>
                </c:pt>
                <c:pt idx="2">
                  <c:v>21538</c:v>
                </c:pt>
                <c:pt idx="3">
                  <c:v>5113</c:v>
                </c:pt>
                <c:pt idx="4">
                  <c:v>25247</c:v>
                </c:pt>
                <c:pt idx="5">
                  <c:v>49752</c:v>
                </c:pt>
                <c:pt idx="6">
                  <c:v>4731</c:v>
                </c:pt>
                <c:pt idx="7">
                  <c:v>33891</c:v>
                </c:pt>
                <c:pt idx="8">
                  <c:v>17216</c:v>
                </c:pt>
                <c:pt idx="9">
                  <c:v>23756</c:v>
                </c:pt>
                <c:pt idx="10">
                  <c:v>13267</c:v>
                </c:pt>
                <c:pt idx="11">
                  <c:v>30169</c:v>
                </c:pt>
                <c:pt idx="12">
                  <c:v>38640</c:v>
                </c:pt>
                <c:pt idx="13">
                  <c:v>21845</c:v>
                </c:pt>
                <c:pt idx="14">
                  <c:v>41365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13E-4005-8564-736D680E1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7527520"/>
        <c:axId val="577530784"/>
      </c:barChart>
      <c:catAx>
        <c:axId val="57752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7530784"/>
        <c:crosses val="autoZero"/>
        <c:auto val="1"/>
        <c:lblAlgn val="ctr"/>
        <c:lblOffset val="100"/>
        <c:noMultiLvlLbl val="0"/>
      </c:catAx>
      <c:valAx>
        <c:axId val="577530784"/>
        <c:scaling>
          <c:orientation val="minMax"/>
        </c:scaling>
        <c:delete val="0"/>
        <c:axPos val="l"/>
        <c:majorGridlines/>
        <c:numFmt formatCode="_(* #\ ##0_);_(* \(#\ ##0\);_(* &quot;-&quot;??_);_(@_)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752752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Расходы бюджетных учреждений на иные цели, тыс. руб.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831343894228355"/>
          <c:y val="0.12701011126207976"/>
          <c:w val="0.84673726635340674"/>
          <c:h val="0.594145675229510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'Р ИЦ БУ'!$A$13</c:f>
              <c:strCache>
                <c:ptCount val="1"/>
                <c:pt idx="0">
                  <c:v>2021 год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-4.7114252061248524E-3"/>
                  <c:y val="-5.5206465528442007E-3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BEC6-4861-BEDC-477D1E2F71C1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ИЦ БУ'!$B$3:$Q$3</c:f>
              <c:strCache>
                <c:ptCount val="14"/>
                <c:pt idx="0">
                  <c:v>Всего</c:v>
                </c:pt>
                <c:pt idx="1">
                  <c:v>МБОУ ДО "ДШИ"</c:v>
                </c:pt>
                <c:pt idx="2">
                  <c:v>МБУ ДО  "СШ Ачинского района"</c:v>
                </c:pt>
                <c:pt idx="3">
                  <c:v>МБУ МЦ "Навигатор"</c:v>
                </c:pt>
                <c:pt idx="4">
                  <c:v>МБУК "ЦРБ"</c:v>
                </c:pt>
                <c:pt idx="5">
                  <c:v>МБУК "ЦКС"</c:v>
                </c:pt>
                <c:pt idx="6">
                  <c:v>МАДОУ "Малиновский д/с"</c:v>
                </c:pt>
                <c:pt idx="7">
                  <c:v>МБДОУ "Белоярский ДС"</c:v>
                </c:pt>
                <c:pt idx="8">
                  <c:v>МБДОУ "Горный ДС"</c:v>
                </c:pt>
                <c:pt idx="9">
                  <c:v>МБДОУ "Каменский ДС"</c:v>
                </c:pt>
                <c:pt idx="10">
                  <c:v>МБОУ "Белоярская СШ"</c:v>
                </c:pt>
                <c:pt idx="11">
                  <c:v>МБОУ "Горная СШ"</c:v>
                </c:pt>
                <c:pt idx="12">
                  <c:v>МБОУ "Каменская СШ"</c:v>
                </c:pt>
                <c:pt idx="13">
                  <c:v>МБОУ "Малиновская СШ"</c:v>
                </c:pt>
              </c:strCache>
            </c:strRef>
          </c:cat>
          <c:val>
            <c:numRef>
              <c:f>'Р ИЦ БУ'!$B$13:$Q$13</c:f>
              <c:numCache>
                <c:formatCode>_(* #\ ##0_);_(* \(#\ ##0\);_(* "-"??_);_(@_)</c:formatCode>
                <c:ptCount val="14"/>
                <c:pt idx="0">
                  <c:v>32255</c:v>
                </c:pt>
                <c:pt idx="1">
                  <c:v>10</c:v>
                </c:pt>
                <c:pt idx="2">
                  <c:v>6850</c:v>
                </c:pt>
                <c:pt idx="3">
                  <c:v>1152</c:v>
                </c:pt>
                <c:pt idx="4">
                  <c:v>996</c:v>
                </c:pt>
                <c:pt idx="5">
                  <c:v>2250</c:v>
                </c:pt>
                <c:pt idx="6">
                  <c:v>4008</c:v>
                </c:pt>
                <c:pt idx="7">
                  <c:v>816</c:v>
                </c:pt>
                <c:pt idx="8">
                  <c:v>7567</c:v>
                </c:pt>
                <c:pt idx="9">
                  <c:v>210</c:v>
                </c:pt>
                <c:pt idx="10">
                  <c:v>2335</c:v>
                </c:pt>
                <c:pt idx="11">
                  <c:v>3223</c:v>
                </c:pt>
                <c:pt idx="12">
                  <c:v>622</c:v>
                </c:pt>
                <c:pt idx="13">
                  <c:v>2216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EC6-4861-BEDC-477D1E2F71C1}"/>
            </c:ext>
          </c:extLst>
        </c:ser>
        <c:ser>
          <c:idx val="1"/>
          <c:order val="1"/>
          <c:tx>
            <c:strRef>
              <c:f>'Р ИЦ БУ'!$A$14</c:f>
              <c:strCache>
                <c:ptCount val="1"/>
                <c:pt idx="0">
                  <c:v>2022 год 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ИЦ БУ'!$B$3:$Q$3</c:f>
              <c:strCache>
                <c:ptCount val="14"/>
                <c:pt idx="0">
                  <c:v>Всего</c:v>
                </c:pt>
                <c:pt idx="1">
                  <c:v>МБОУ ДО "ДШИ"</c:v>
                </c:pt>
                <c:pt idx="2">
                  <c:v>МБУ ДО  "СШ Ачинского района"</c:v>
                </c:pt>
                <c:pt idx="3">
                  <c:v>МБУ МЦ "Навигатор"</c:v>
                </c:pt>
                <c:pt idx="4">
                  <c:v>МБУК "ЦРБ"</c:v>
                </c:pt>
                <c:pt idx="5">
                  <c:v>МБУК "ЦКС"</c:v>
                </c:pt>
                <c:pt idx="6">
                  <c:v>МАДОУ "Малиновский д/с"</c:v>
                </c:pt>
                <c:pt idx="7">
                  <c:v>МБДОУ "Белоярский ДС"</c:v>
                </c:pt>
                <c:pt idx="8">
                  <c:v>МБДОУ "Горный ДС"</c:v>
                </c:pt>
                <c:pt idx="9">
                  <c:v>МБДОУ "Каменский ДС"</c:v>
                </c:pt>
                <c:pt idx="10">
                  <c:v>МБОУ "Белоярская СШ"</c:v>
                </c:pt>
                <c:pt idx="11">
                  <c:v>МБОУ "Горная СШ"</c:v>
                </c:pt>
                <c:pt idx="12">
                  <c:v>МБОУ "Каменская СШ"</c:v>
                </c:pt>
                <c:pt idx="13">
                  <c:v>МБОУ "Малиновская СШ"</c:v>
                </c:pt>
              </c:strCache>
            </c:strRef>
          </c:cat>
          <c:val>
            <c:numRef>
              <c:f>'Р ИЦ БУ'!$B$14:$Q$14</c:f>
              <c:numCache>
                <c:formatCode>_(* #\ ##0_);_(* \(#\ ##0\);_(* "-"??_);_(@_)</c:formatCode>
                <c:ptCount val="14"/>
                <c:pt idx="0">
                  <c:v>39163</c:v>
                </c:pt>
                <c:pt idx="1">
                  <c:v>0</c:v>
                </c:pt>
                <c:pt idx="2">
                  <c:v>5462</c:v>
                </c:pt>
                <c:pt idx="3">
                  <c:v>843</c:v>
                </c:pt>
                <c:pt idx="4">
                  <c:v>1294</c:v>
                </c:pt>
                <c:pt idx="5">
                  <c:v>9499</c:v>
                </c:pt>
                <c:pt idx="6">
                  <c:v>551</c:v>
                </c:pt>
                <c:pt idx="7">
                  <c:v>384</c:v>
                </c:pt>
                <c:pt idx="8">
                  <c:v>635</c:v>
                </c:pt>
                <c:pt idx="9">
                  <c:v>3790</c:v>
                </c:pt>
                <c:pt idx="10">
                  <c:v>8926</c:v>
                </c:pt>
                <c:pt idx="11">
                  <c:v>2235</c:v>
                </c:pt>
                <c:pt idx="12">
                  <c:v>1769</c:v>
                </c:pt>
                <c:pt idx="13">
                  <c:v>3775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EC6-4861-BEDC-477D1E2F71C1}"/>
            </c:ext>
          </c:extLst>
        </c:ser>
        <c:ser>
          <c:idx val="2"/>
          <c:order val="2"/>
          <c:tx>
            <c:strRef>
              <c:f>'Р ИЦ БУ'!$A$15</c:f>
              <c:strCache>
                <c:ptCount val="1"/>
                <c:pt idx="0">
                  <c:v>2023 год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5.3232102984196367E-2"/>
                  <c:y val="2.2997826629137366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EC6-4861-BEDC-477D1E2F71C1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ИЦ БУ'!$B$3:$Q$3</c:f>
              <c:strCache>
                <c:ptCount val="14"/>
                <c:pt idx="0">
                  <c:v>Всего</c:v>
                </c:pt>
                <c:pt idx="1">
                  <c:v>МБОУ ДО "ДШИ"</c:v>
                </c:pt>
                <c:pt idx="2">
                  <c:v>МБУ ДО  "СШ Ачинского района"</c:v>
                </c:pt>
                <c:pt idx="3">
                  <c:v>МБУ МЦ "Навигатор"</c:v>
                </c:pt>
                <c:pt idx="4">
                  <c:v>МБУК "ЦРБ"</c:v>
                </c:pt>
                <c:pt idx="5">
                  <c:v>МБУК "ЦКС"</c:v>
                </c:pt>
                <c:pt idx="6">
                  <c:v>МАДОУ "Малиновский д/с"</c:v>
                </c:pt>
                <c:pt idx="7">
                  <c:v>МБДОУ "Белоярский ДС"</c:v>
                </c:pt>
                <c:pt idx="8">
                  <c:v>МБДОУ "Горный ДС"</c:v>
                </c:pt>
                <c:pt idx="9">
                  <c:v>МБДОУ "Каменский ДС"</c:v>
                </c:pt>
                <c:pt idx="10">
                  <c:v>МБОУ "Белоярская СШ"</c:v>
                </c:pt>
                <c:pt idx="11">
                  <c:v>МБОУ "Горная СШ"</c:v>
                </c:pt>
                <c:pt idx="12">
                  <c:v>МБОУ "Каменская СШ"</c:v>
                </c:pt>
                <c:pt idx="13">
                  <c:v>МБОУ "Малиновская СШ"</c:v>
                </c:pt>
              </c:strCache>
            </c:strRef>
          </c:cat>
          <c:val>
            <c:numRef>
              <c:f>'Р ИЦ БУ'!$B$15:$Q$15</c:f>
              <c:numCache>
                <c:formatCode>_(* #\ ##0_);_(* \(#\ ##0\);_(* "-"??_);_(@_)</c:formatCode>
                <c:ptCount val="14"/>
                <c:pt idx="0">
                  <c:v>40882</c:v>
                </c:pt>
                <c:pt idx="1">
                  <c:v>559</c:v>
                </c:pt>
                <c:pt idx="2">
                  <c:v>12026</c:v>
                </c:pt>
                <c:pt idx="3">
                  <c:v>1042</c:v>
                </c:pt>
                <c:pt idx="4">
                  <c:v>1098</c:v>
                </c:pt>
                <c:pt idx="5">
                  <c:v>7599</c:v>
                </c:pt>
                <c:pt idx="6">
                  <c:v>205</c:v>
                </c:pt>
                <c:pt idx="7">
                  <c:v>7284</c:v>
                </c:pt>
                <c:pt idx="8">
                  <c:v>190</c:v>
                </c:pt>
                <c:pt idx="9">
                  <c:v>599</c:v>
                </c:pt>
                <c:pt idx="10">
                  <c:v>1683</c:v>
                </c:pt>
                <c:pt idx="11">
                  <c:v>3529</c:v>
                </c:pt>
                <c:pt idx="12">
                  <c:v>1004</c:v>
                </c:pt>
                <c:pt idx="13">
                  <c:v>4064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EC6-4861-BEDC-477D1E2F7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7535136"/>
        <c:axId val="577540576"/>
      </c:barChart>
      <c:catAx>
        <c:axId val="57753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7540576"/>
        <c:crosses val="autoZero"/>
        <c:auto val="1"/>
        <c:lblAlgn val="ctr"/>
        <c:lblOffset val="100"/>
        <c:noMultiLvlLbl val="0"/>
      </c:catAx>
      <c:valAx>
        <c:axId val="577540576"/>
        <c:scaling>
          <c:orientation val="minMax"/>
        </c:scaling>
        <c:delete val="0"/>
        <c:axPos val="l"/>
        <c:majorGridlines/>
        <c:numFmt formatCode="_(* #\ ##0_);_(* \(#\ ##0\);_(* &quot;-&quot;??_);_(@_)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7535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3192103493900091"/>
          <c:y val="0.28973977005473067"/>
          <c:w val="6.0786348834927992E-2"/>
          <c:h val="0.12248700576113138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Расходы бюджетных учреждений за счет оказания платных услуг и безвозмездных пожертвований, тыс. руб.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'Р ПЛ БУ'!$A$12</c:f>
              <c:strCache>
                <c:ptCount val="1"/>
                <c:pt idx="0">
                  <c:v>2021 год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ПЛ БУ'!$B$3:$R$3</c:f>
              <c:strCache>
                <c:ptCount val="13"/>
                <c:pt idx="0">
                  <c:v>Всего</c:v>
                </c:pt>
                <c:pt idx="1">
                  <c:v>МБОУ ДО "ДШИ"</c:v>
                </c:pt>
                <c:pt idx="2">
                  <c:v>МБУК "ЦРБ"</c:v>
                </c:pt>
                <c:pt idx="3">
                  <c:v>МБУК "ЦКС"</c:v>
                </c:pt>
                <c:pt idx="4">
                  <c:v>МБУ ДО   "СШ Ачинского района"</c:v>
                </c:pt>
                <c:pt idx="5">
                  <c:v>МАДОУ "Малиновский д/с"</c:v>
                </c:pt>
                <c:pt idx="6">
                  <c:v>МБДОУ "Белоярский ДС"</c:v>
                </c:pt>
                <c:pt idx="7">
                  <c:v>МБДОУ "Горный ДС"</c:v>
                </c:pt>
                <c:pt idx="8">
                  <c:v>МБДОУ "Каменский ДС"</c:v>
                </c:pt>
                <c:pt idx="9">
                  <c:v>МБОУ "Белоярская СШ"</c:v>
                </c:pt>
                <c:pt idx="10">
                  <c:v>МБОУ "Горная СШ"</c:v>
                </c:pt>
                <c:pt idx="11">
                  <c:v>МБОУ "Каменская СШ"</c:v>
                </c:pt>
                <c:pt idx="12">
                  <c:v>МБОУ "Малиновская СШ"</c:v>
                </c:pt>
              </c:strCache>
            </c:strRef>
          </c:cat>
          <c:val>
            <c:numRef>
              <c:f>'Р ПЛ БУ'!$B$12:$R$12</c:f>
              <c:numCache>
                <c:formatCode>_(* #\ ##0_);_(* \(#\ ##0\);_(* "-"??_);_(@_)</c:formatCode>
                <c:ptCount val="13"/>
                <c:pt idx="0">
                  <c:v>3536</c:v>
                </c:pt>
                <c:pt idx="1">
                  <c:v>132</c:v>
                </c:pt>
                <c:pt idx="2">
                  <c:v>21</c:v>
                </c:pt>
                <c:pt idx="3">
                  <c:v>1243</c:v>
                </c:pt>
                <c:pt idx="4" formatCode="0">
                  <c:v>105</c:v>
                </c:pt>
                <c:pt idx="5">
                  <c:v>783</c:v>
                </c:pt>
                <c:pt idx="6">
                  <c:v>413</c:v>
                </c:pt>
                <c:pt idx="7">
                  <c:v>479</c:v>
                </c:pt>
                <c:pt idx="8">
                  <c:v>171</c:v>
                </c:pt>
                <c:pt idx="9">
                  <c:v>40</c:v>
                </c:pt>
                <c:pt idx="10">
                  <c:v>51</c:v>
                </c:pt>
                <c:pt idx="11">
                  <c:v>30</c:v>
                </c:pt>
                <c:pt idx="12">
                  <c:v>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B89-4EFA-B217-A976C4624E9F}"/>
            </c:ext>
          </c:extLst>
        </c:ser>
        <c:ser>
          <c:idx val="1"/>
          <c:order val="1"/>
          <c:tx>
            <c:strRef>
              <c:f>'Р ПЛ БУ'!$A$13</c:f>
              <c:strCache>
                <c:ptCount val="1"/>
                <c:pt idx="0">
                  <c:v>2022 год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3.1324480762682995E-2"/>
                  <c:y val="-7.2202152382168832E-3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2B89-4EFA-B217-A976C4624E9F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ПЛ БУ'!$B$3:$R$3</c:f>
              <c:strCache>
                <c:ptCount val="13"/>
                <c:pt idx="0">
                  <c:v>Всего</c:v>
                </c:pt>
                <c:pt idx="1">
                  <c:v>МБОУ ДО "ДШИ"</c:v>
                </c:pt>
                <c:pt idx="2">
                  <c:v>МБУК "ЦРБ"</c:v>
                </c:pt>
                <c:pt idx="3">
                  <c:v>МБУК "ЦКС"</c:v>
                </c:pt>
                <c:pt idx="4">
                  <c:v>МБУ ДО   "СШ Ачинского района"</c:v>
                </c:pt>
                <c:pt idx="5">
                  <c:v>МАДОУ "Малиновский д/с"</c:v>
                </c:pt>
                <c:pt idx="6">
                  <c:v>МБДОУ "Белоярский ДС"</c:v>
                </c:pt>
                <c:pt idx="7">
                  <c:v>МБДОУ "Горный ДС"</c:v>
                </c:pt>
                <c:pt idx="8">
                  <c:v>МБДОУ "Каменский ДС"</c:v>
                </c:pt>
                <c:pt idx="9">
                  <c:v>МБОУ "Белоярская СШ"</c:v>
                </c:pt>
                <c:pt idx="10">
                  <c:v>МБОУ "Горная СШ"</c:v>
                </c:pt>
                <c:pt idx="11">
                  <c:v>МБОУ "Каменская СШ"</c:v>
                </c:pt>
                <c:pt idx="12">
                  <c:v>МБОУ "Малиновская СШ"</c:v>
                </c:pt>
              </c:strCache>
            </c:strRef>
          </c:cat>
          <c:val>
            <c:numRef>
              <c:f>'Р ПЛ БУ'!$B$13:$R$13</c:f>
              <c:numCache>
                <c:formatCode>_(* #\ ##0_);_(* \(#\ ##0\);_(* "-"??_);_(@_)</c:formatCode>
                <c:ptCount val="13"/>
                <c:pt idx="0">
                  <c:v>3668</c:v>
                </c:pt>
                <c:pt idx="1">
                  <c:v>92</c:v>
                </c:pt>
                <c:pt idx="2">
                  <c:v>13</c:v>
                </c:pt>
                <c:pt idx="3">
                  <c:v>1248</c:v>
                </c:pt>
                <c:pt idx="4" formatCode="0">
                  <c:v>13</c:v>
                </c:pt>
                <c:pt idx="5">
                  <c:v>845</c:v>
                </c:pt>
                <c:pt idx="6">
                  <c:v>362</c:v>
                </c:pt>
                <c:pt idx="7">
                  <c:v>561</c:v>
                </c:pt>
                <c:pt idx="8">
                  <c:v>206</c:v>
                </c:pt>
                <c:pt idx="9">
                  <c:v>124</c:v>
                </c:pt>
                <c:pt idx="10">
                  <c:v>75</c:v>
                </c:pt>
                <c:pt idx="11">
                  <c:v>44</c:v>
                </c:pt>
                <c:pt idx="12">
                  <c:v>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B89-4EFA-B217-A976C4624E9F}"/>
            </c:ext>
          </c:extLst>
        </c:ser>
        <c:ser>
          <c:idx val="2"/>
          <c:order val="2"/>
          <c:tx>
            <c:strRef>
              <c:f>'Р ПЛ БУ'!$A$14</c:f>
              <c:strCache>
                <c:ptCount val="1"/>
                <c:pt idx="0">
                  <c:v>2023 год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3.268641470888662E-2"/>
                  <c:y val="-7.2202152382168398E-3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2B89-4EFA-B217-A976C4624E9F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ПЛ БУ'!$B$3:$R$3</c:f>
              <c:strCache>
                <c:ptCount val="13"/>
                <c:pt idx="0">
                  <c:v>Всего</c:v>
                </c:pt>
                <c:pt idx="1">
                  <c:v>МБОУ ДО "ДШИ"</c:v>
                </c:pt>
                <c:pt idx="2">
                  <c:v>МБУК "ЦРБ"</c:v>
                </c:pt>
                <c:pt idx="3">
                  <c:v>МБУК "ЦКС"</c:v>
                </c:pt>
                <c:pt idx="4">
                  <c:v>МБУ ДО   "СШ Ачинского района"</c:v>
                </c:pt>
                <c:pt idx="5">
                  <c:v>МАДОУ "Малиновский д/с"</c:v>
                </c:pt>
                <c:pt idx="6">
                  <c:v>МБДОУ "Белоярский ДС"</c:v>
                </c:pt>
                <c:pt idx="7">
                  <c:v>МБДОУ "Горный ДС"</c:v>
                </c:pt>
                <c:pt idx="8">
                  <c:v>МБДОУ "Каменский ДС"</c:v>
                </c:pt>
                <c:pt idx="9">
                  <c:v>МБОУ "Белоярская СШ"</c:v>
                </c:pt>
                <c:pt idx="10">
                  <c:v>МБОУ "Горная СШ"</c:v>
                </c:pt>
                <c:pt idx="11">
                  <c:v>МБОУ "Каменская СШ"</c:v>
                </c:pt>
                <c:pt idx="12">
                  <c:v>МБОУ "Малиновская СШ"</c:v>
                </c:pt>
              </c:strCache>
            </c:strRef>
          </c:cat>
          <c:val>
            <c:numRef>
              <c:f>'Р ПЛ БУ'!$B$14:$R$14</c:f>
              <c:numCache>
                <c:formatCode>_(* #\ ##0_);_(* \(#\ ##0\);_(* "-"??_);_(@_)</c:formatCode>
                <c:ptCount val="13"/>
                <c:pt idx="0">
                  <c:v>3999</c:v>
                </c:pt>
                <c:pt idx="1">
                  <c:v>122</c:v>
                </c:pt>
                <c:pt idx="2">
                  <c:v>44</c:v>
                </c:pt>
                <c:pt idx="3">
                  <c:v>1579</c:v>
                </c:pt>
                <c:pt idx="4" formatCode="0">
                  <c:v>4</c:v>
                </c:pt>
                <c:pt idx="5">
                  <c:v>802</c:v>
                </c:pt>
                <c:pt idx="6">
                  <c:v>363</c:v>
                </c:pt>
                <c:pt idx="7">
                  <c:v>569</c:v>
                </c:pt>
                <c:pt idx="8">
                  <c:v>201</c:v>
                </c:pt>
                <c:pt idx="9">
                  <c:v>66</c:v>
                </c:pt>
                <c:pt idx="10">
                  <c:v>97</c:v>
                </c:pt>
                <c:pt idx="11">
                  <c:v>50</c:v>
                </c:pt>
                <c:pt idx="12">
                  <c:v>102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B89-4EFA-B217-A976C4624E9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pyramid"/>
        <c:axId val="577525344"/>
        <c:axId val="577535680"/>
        <c:axId val="568167968"/>
      </c:bar3DChart>
      <c:catAx>
        <c:axId val="57752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7535680"/>
        <c:crosses val="autoZero"/>
        <c:auto val="1"/>
        <c:lblAlgn val="ctr"/>
        <c:lblOffset val="100"/>
        <c:noMultiLvlLbl val="0"/>
      </c:catAx>
      <c:valAx>
        <c:axId val="57753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\ ##0_);_(* \(#\ 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7525344"/>
        <c:crosses val="autoZero"/>
        <c:crossBetween val="between"/>
      </c:valAx>
      <c:serAx>
        <c:axId val="5681679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7535680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16</xdr:row>
      <xdr:rowOff>133350</xdr:rowOff>
    </xdr:from>
    <xdr:to>
      <xdr:col>15</xdr:col>
      <xdr:colOff>419100</xdr:colOff>
      <xdr:row>55</xdr:row>
      <xdr:rowOff>38100</xdr:rowOff>
    </xdr:to>
    <xdr:graphicFrame macro="">
      <xdr:nvGraphicFramePr>
        <xdr:cNvPr id="22267" name="Диаграмма 15">
          <a:extLst>
            <a:ext uri="{FF2B5EF4-FFF2-40B4-BE49-F238E27FC236}">
              <a16:creationId xmlns:a16="http://schemas.microsoft.com/office/drawing/2014/main" xmlns="" id="{00000000-0008-0000-0300-0000FB56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15</xdr:row>
      <xdr:rowOff>142875</xdr:rowOff>
    </xdr:from>
    <xdr:to>
      <xdr:col>17</xdr:col>
      <xdr:colOff>28575</xdr:colOff>
      <xdr:row>42</xdr:row>
      <xdr:rowOff>95250</xdr:rowOff>
    </xdr:to>
    <xdr:graphicFrame macro="">
      <xdr:nvGraphicFramePr>
        <xdr:cNvPr id="6542460" name="Диаграмма 1">
          <a:extLst>
            <a:ext uri="{FF2B5EF4-FFF2-40B4-BE49-F238E27FC236}">
              <a16:creationId xmlns:a16="http://schemas.microsoft.com/office/drawing/2014/main" xmlns="" id="{00000000-0008-0000-0400-00007CD4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16</xdr:row>
      <xdr:rowOff>95249</xdr:rowOff>
    </xdr:from>
    <xdr:to>
      <xdr:col>23</xdr:col>
      <xdr:colOff>419100</xdr:colOff>
      <xdr:row>66</xdr:row>
      <xdr:rowOff>0</xdr:rowOff>
    </xdr:to>
    <xdr:graphicFrame macro="">
      <xdr:nvGraphicFramePr>
        <xdr:cNvPr id="6542461" name="Диаграмма 1">
          <a:extLst>
            <a:ext uri="{FF2B5EF4-FFF2-40B4-BE49-F238E27FC236}">
              <a16:creationId xmlns:a16="http://schemas.microsoft.com/office/drawing/2014/main" xmlns="" id="{00000000-0008-0000-0400-00007DD4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247650</xdr:colOff>
      <xdr:row>7</xdr:row>
      <xdr:rowOff>28575</xdr:rowOff>
    </xdr:from>
    <xdr:to>
      <xdr:col>20</xdr:col>
      <xdr:colOff>342900</xdr:colOff>
      <xdr:row>40</xdr:row>
      <xdr:rowOff>123825</xdr:rowOff>
    </xdr:to>
    <xdr:graphicFrame macro="">
      <xdr:nvGraphicFramePr>
        <xdr:cNvPr id="94955" name="Диаграмма 1">
          <a:extLst>
            <a:ext uri="{FF2B5EF4-FFF2-40B4-BE49-F238E27FC236}">
              <a16:creationId xmlns:a16="http://schemas.microsoft.com/office/drawing/2014/main" xmlns="" id="{00000000-0008-0000-0900-0000EB72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17</xdr:row>
      <xdr:rowOff>9525</xdr:rowOff>
    </xdr:from>
    <xdr:to>
      <xdr:col>14</xdr:col>
      <xdr:colOff>371475</xdr:colOff>
      <xdr:row>55</xdr:row>
      <xdr:rowOff>133350</xdr:rowOff>
    </xdr:to>
    <xdr:graphicFrame macro="">
      <xdr:nvGraphicFramePr>
        <xdr:cNvPr id="247500" name="Диаграмма 1">
          <a:extLst>
            <a:ext uri="{FF2B5EF4-FFF2-40B4-BE49-F238E27FC236}">
              <a16:creationId xmlns:a16="http://schemas.microsoft.com/office/drawing/2014/main" xmlns="" id="{00000000-0008-0000-0C00-0000CCC6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19</xdr:row>
      <xdr:rowOff>0</xdr:rowOff>
    </xdr:from>
    <xdr:to>
      <xdr:col>15</xdr:col>
      <xdr:colOff>409575</xdr:colOff>
      <xdr:row>58</xdr:row>
      <xdr:rowOff>0</xdr:rowOff>
    </xdr:to>
    <xdr:graphicFrame macro="">
      <xdr:nvGraphicFramePr>
        <xdr:cNvPr id="96084" name="Диаграмма 2">
          <a:extLst>
            <a:ext uri="{FF2B5EF4-FFF2-40B4-BE49-F238E27FC236}">
              <a16:creationId xmlns:a16="http://schemas.microsoft.com/office/drawing/2014/main" xmlns="" id="{00000000-0008-0000-0D00-00005477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17</xdr:row>
      <xdr:rowOff>19049</xdr:rowOff>
    </xdr:from>
    <xdr:to>
      <xdr:col>17</xdr:col>
      <xdr:colOff>28575</xdr:colOff>
      <xdr:row>56</xdr:row>
      <xdr:rowOff>38099</xdr:rowOff>
    </xdr:to>
    <xdr:graphicFrame macro="">
      <xdr:nvGraphicFramePr>
        <xdr:cNvPr id="507555" name="Диаграмма 3">
          <a:extLst>
            <a:ext uri="{FF2B5EF4-FFF2-40B4-BE49-F238E27FC236}">
              <a16:creationId xmlns:a16="http://schemas.microsoft.com/office/drawing/2014/main" xmlns="" id="{00000000-0008-0000-0F00-0000A3BE0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19</xdr:row>
      <xdr:rowOff>47624</xdr:rowOff>
    </xdr:from>
    <xdr:to>
      <xdr:col>18</xdr:col>
      <xdr:colOff>342900</xdr:colOff>
      <xdr:row>62</xdr:row>
      <xdr:rowOff>142874</xdr:rowOff>
    </xdr:to>
    <xdr:graphicFrame macro="">
      <xdr:nvGraphicFramePr>
        <xdr:cNvPr id="509603" name="Диаграмма 1">
          <a:extLst>
            <a:ext uri="{FF2B5EF4-FFF2-40B4-BE49-F238E27FC236}">
              <a16:creationId xmlns:a16="http://schemas.microsoft.com/office/drawing/2014/main" xmlns="" id="{00000000-0008-0000-1000-0000A3C60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247649</xdr:colOff>
      <xdr:row>16</xdr:row>
      <xdr:rowOff>104774</xdr:rowOff>
    </xdr:from>
    <xdr:to>
      <xdr:col>17</xdr:col>
      <xdr:colOff>428624</xdr:colOff>
      <xdr:row>59</xdr:row>
      <xdr:rowOff>85725</xdr:rowOff>
    </xdr:to>
    <xdr:graphicFrame macro="">
      <xdr:nvGraphicFramePr>
        <xdr:cNvPr id="519842" name="Диаграмма 3">
          <a:extLst>
            <a:ext uri="{FF2B5EF4-FFF2-40B4-BE49-F238E27FC236}">
              <a16:creationId xmlns:a16="http://schemas.microsoft.com/office/drawing/2014/main" xmlns="" id="{00000000-0008-0000-1100-0000A2EE0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85724</xdr:rowOff>
    </xdr:from>
    <xdr:to>
      <xdr:col>20</xdr:col>
      <xdr:colOff>266700</xdr:colOff>
      <xdr:row>56</xdr:row>
      <xdr:rowOff>9525</xdr:rowOff>
    </xdr:to>
    <xdr:graphicFrame macro="">
      <xdr:nvGraphicFramePr>
        <xdr:cNvPr id="2696628" name="Диаграмма 1">
          <a:extLst>
            <a:ext uri="{FF2B5EF4-FFF2-40B4-BE49-F238E27FC236}">
              <a16:creationId xmlns:a16="http://schemas.microsoft.com/office/drawing/2014/main" xmlns="" id="{00000000-0008-0000-1300-0000B42529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8" tint="0.79998168889431442"/>
    <pageSetUpPr fitToPage="1"/>
  </sheetPr>
  <dimension ref="A1:K130"/>
  <sheetViews>
    <sheetView showGridLines="0" workbookViewId="0">
      <selection activeCell="C136" sqref="C136"/>
    </sheetView>
  </sheetViews>
  <sheetFormatPr defaultRowHeight="12.75" customHeight="1" x14ac:dyDescent="0.25"/>
  <cols>
    <col min="1" max="1" width="6.5703125" style="223" customWidth="1"/>
    <col min="2" max="2" width="9.42578125" style="224" customWidth="1"/>
    <col min="3" max="3" width="27.42578125" style="224" customWidth="1"/>
    <col min="4" max="4" width="60.7109375" style="225" customWidth="1"/>
    <col min="5" max="5" width="20.140625" style="93" customWidth="1"/>
    <col min="6" max="6" width="16.7109375" style="93" customWidth="1"/>
    <col min="7" max="7" width="17.140625" style="93" customWidth="1"/>
    <col min="8" max="8" width="7.7109375" style="93" customWidth="1"/>
    <col min="9" max="9" width="18.5703125" customWidth="1"/>
    <col min="10" max="11" width="9.140625" customWidth="1"/>
  </cols>
  <sheetData>
    <row r="1" spans="1:11" ht="12.75" customHeight="1" x14ac:dyDescent="0.25">
      <c r="H1" s="100" t="s">
        <v>419</v>
      </c>
    </row>
    <row r="2" spans="1:11" ht="12.75" customHeight="1" x14ac:dyDescent="0.25">
      <c r="H2" s="95" t="s">
        <v>196</v>
      </c>
    </row>
    <row r="4" spans="1:11" ht="15.75" customHeight="1" x14ac:dyDescent="0.3">
      <c r="A4" s="353" t="s">
        <v>835</v>
      </c>
      <c r="B4" s="353"/>
      <c r="C4" s="353"/>
      <c r="D4" s="353"/>
      <c r="E4" s="353"/>
      <c r="F4" s="353"/>
      <c r="G4" s="353"/>
      <c r="H4" s="353"/>
    </row>
    <row r="5" spans="1:11" ht="15.75" x14ac:dyDescent="0.25">
      <c r="I5" s="294"/>
      <c r="J5" s="294"/>
      <c r="K5" s="294"/>
    </row>
    <row r="6" spans="1:11" ht="107.25" customHeight="1" x14ac:dyDescent="0.2">
      <c r="A6" s="226" t="s">
        <v>472</v>
      </c>
      <c r="B6" s="343" t="s">
        <v>418</v>
      </c>
      <c r="C6" s="227" t="s">
        <v>417</v>
      </c>
      <c r="D6" s="228" t="s">
        <v>473</v>
      </c>
      <c r="E6" s="228" t="s">
        <v>474</v>
      </c>
      <c r="F6" s="228" t="s">
        <v>836</v>
      </c>
      <c r="G6" s="228" t="s">
        <v>26</v>
      </c>
      <c r="H6" s="344" t="s">
        <v>23</v>
      </c>
    </row>
    <row r="7" spans="1:11" ht="13.5" customHeight="1" x14ac:dyDescent="0.2">
      <c r="A7" s="229">
        <v>1</v>
      </c>
      <c r="B7" s="227" t="s">
        <v>81</v>
      </c>
      <c r="C7" s="227" t="s">
        <v>416</v>
      </c>
      <c r="D7" s="230" t="s">
        <v>82</v>
      </c>
      <c r="E7" s="230" t="s">
        <v>415</v>
      </c>
      <c r="F7" s="230" t="s">
        <v>414</v>
      </c>
      <c r="G7" s="230" t="s">
        <v>413</v>
      </c>
      <c r="H7" s="231">
        <v>8</v>
      </c>
    </row>
    <row r="8" spans="1:11" ht="15.75" x14ac:dyDescent="0.25">
      <c r="A8" s="106">
        <f>A7+1</f>
        <v>2</v>
      </c>
      <c r="B8" s="296" t="s">
        <v>409</v>
      </c>
      <c r="C8" s="354" t="s">
        <v>412</v>
      </c>
      <c r="D8" s="354"/>
      <c r="E8" s="297">
        <f t="shared" ref="E8:F8" si="0">E9+E10+E11</f>
        <v>0</v>
      </c>
      <c r="F8" s="297">
        <f t="shared" si="0"/>
        <v>0</v>
      </c>
      <c r="G8" s="297">
        <f>G9+G10+G11</f>
        <v>14298.28</v>
      </c>
      <c r="H8" s="297">
        <f>H9+H10+H11</f>
        <v>0</v>
      </c>
    </row>
    <row r="9" spans="1:11" ht="94.5" x14ac:dyDescent="0.2">
      <c r="A9" s="231">
        <f t="shared" ref="A9:A72" si="1">A8+1</f>
        <v>3</v>
      </c>
      <c r="B9" s="230" t="s">
        <v>409</v>
      </c>
      <c r="C9" s="230" t="s">
        <v>475</v>
      </c>
      <c r="D9" s="295" t="s">
        <v>411</v>
      </c>
      <c r="E9" s="298">
        <v>0</v>
      </c>
      <c r="F9" s="299">
        <v>0</v>
      </c>
      <c r="G9" s="299">
        <v>1048.28</v>
      </c>
      <c r="H9" s="231" t="s">
        <v>377</v>
      </c>
    </row>
    <row r="10" spans="1:11" ht="110.25" x14ac:dyDescent="0.2">
      <c r="A10" s="231">
        <f t="shared" si="1"/>
        <v>4</v>
      </c>
      <c r="B10" s="230" t="s">
        <v>409</v>
      </c>
      <c r="C10" s="230" t="s">
        <v>476</v>
      </c>
      <c r="D10" s="295" t="s">
        <v>410</v>
      </c>
      <c r="E10" s="298">
        <v>0</v>
      </c>
      <c r="F10" s="299">
        <v>0</v>
      </c>
      <c r="G10" s="299">
        <v>12500</v>
      </c>
      <c r="H10" s="231" t="s">
        <v>377</v>
      </c>
    </row>
    <row r="11" spans="1:11" ht="94.5" x14ac:dyDescent="0.2">
      <c r="A11" s="231">
        <f t="shared" si="1"/>
        <v>5</v>
      </c>
      <c r="B11" s="300" t="s">
        <v>409</v>
      </c>
      <c r="C11" s="300" t="s">
        <v>477</v>
      </c>
      <c r="D11" s="301" t="s">
        <v>408</v>
      </c>
      <c r="E11" s="302">
        <v>0</v>
      </c>
      <c r="F11" s="303">
        <v>0</v>
      </c>
      <c r="G11" s="303">
        <v>750</v>
      </c>
      <c r="H11" s="231" t="s">
        <v>377</v>
      </c>
    </row>
    <row r="12" spans="1:11" ht="15.75" x14ac:dyDescent="0.2">
      <c r="A12" s="231">
        <f t="shared" si="1"/>
        <v>6</v>
      </c>
      <c r="B12" s="300" t="s">
        <v>837</v>
      </c>
      <c r="C12" s="355" t="s">
        <v>838</v>
      </c>
      <c r="D12" s="356"/>
      <c r="E12" s="302">
        <f>E13</f>
        <v>0</v>
      </c>
      <c r="F12" s="302">
        <f>F13</f>
        <v>0</v>
      </c>
      <c r="G12" s="304">
        <f>G13</f>
        <v>122270.6</v>
      </c>
      <c r="H12" s="231" t="s">
        <v>377</v>
      </c>
    </row>
    <row r="13" spans="1:11" ht="110.25" x14ac:dyDescent="0.2">
      <c r="A13" s="231">
        <f t="shared" si="1"/>
        <v>7</v>
      </c>
      <c r="B13" s="300" t="s">
        <v>837</v>
      </c>
      <c r="C13" s="305" t="s">
        <v>478</v>
      </c>
      <c r="D13" s="306" t="s">
        <v>839</v>
      </c>
      <c r="E13" s="302">
        <v>0</v>
      </c>
      <c r="F13" s="303">
        <v>0</v>
      </c>
      <c r="G13" s="304">
        <v>122270.6</v>
      </c>
      <c r="H13" s="231" t="s">
        <v>377</v>
      </c>
    </row>
    <row r="14" spans="1:11" ht="15.75" x14ac:dyDescent="0.2">
      <c r="A14" s="231">
        <f t="shared" si="1"/>
        <v>8</v>
      </c>
      <c r="B14" s="296" t="s">
        <v>406</v>
      </c>
      <c r="C14" s="350" t="s">
        <v>407</v>
      </c>
      <c r="D14" s="350"/>
      <c r="E14" s="297">
        <f>E15</f>
        <v>0</v>
      </c>
      <c r="F14" s="297">
        <f>F15</f>
        <v>0</v>
      </c>
      <c r="G14" s="297">
        <f>G15</f>
        <v>160000</v>
      </c>
      <c r="H14" s="307" t="s">
        <v>377</v>
      </c>
    </row>
    <row r="15" spans="1:11" ht="110.25" x14ac:dyDescent="0.2">
      <c r="A15" s="231">
        <f t="shared" si="1"/>
        <v>9</v>
      </c>
      <c r="B15" s="300" t="s">
        <v>406</v>
      </c>
      <c r="C15" s="300" t="s">
        <v>478</v>
      </c>
      <c r="D15" s="301" t="s">
        <v>479</v>
      </c>
      <c r="E15" s="308">
        <v>0</v>
      </c>
      <c r="F15" s="303">
        <v>0</v>
      </c>
      <c r="G15" s="303">
        <v>160000</v>
      </c>
      <c r="H15" s="309" t="s">
        <v>377</v>
      </c>
    </row>
    <row r="16" spans="1:11" ht="15.75" x14ac:dyDescent="0.2">
      <c r="A16" s="231">
        <f t="shared" si="1"/>
        <v>10</v>
      </c>
      <c r="B16" s="296" t="s">
        <v>401</v>
      </c>
      <c r="C16" s="357" t="s">
        <v>405</v>
      </c>
      <c r="D16" s="357"/>
      <c r="E16" s="297">
        <f>E17+E18+E19+E20</f>
        <v>5782600</v>
      </c>
      <c r="F16" s="297">
        <f>F17+F18+F19+F20</f>
        <v>5782600</v>
      </c>
      <c r="G16" s="297">
        <f>G17+G18+G19+G20</f>
        <v>4260261.66</v>
      </c>
      <c r="H16" s="307">
        <f>G16/F16*100</f>
        <v>73.673808667381451</v>
      </c>
    </row>
    <row r="17" spans="1:8" ht="31.5" x14ac:dyDescent="0.2">
      <c r="A17" s="231">
        <f t="shared" si="1"/>
        <v>11</v>
      </c>
      <c r="B17" s="300" t="s">
        <v>401</v>
      </c>
      <c r="C17" s="300" t="s">
        <v>480</v>
      </c>
      <c r="D17" s="301" t="s">
        <v>404</v>
      </c>
      <c r="E17" s="310">
        <v>262200</v>
      </c>
      <c r="F17" s="311">
        <v>262200</v>
      </c>
      <c r="G17" s="303">
        <v>135698.07999999999</v>
      </c>
      <c r="H17" s="309">
        <f t="shared" ref="H17:H80" si="2">G17/F17*100</f>
        <v>51.753653699466049</v>
      </c>
    </row>
    <row r="18" spans="1:8" ht="15.75" x14ac:dyDescent="0.2">
      <c r="A18" s="231">
        <f t="shared" si="1"/>
        <v>12</v>
      </c>
      <c r="B18" s="230" t="s">
        <v>401</v>
      </c>
      <c r="C18" s="230" t="s">
        <v>481</v>
      </c>
      <c r="D18" s="295" t="s">
        <v>403</v>
      </c>
      <c r="E18" s="310">
        <v>2060100</v>
      </c>
      <c r="F18" s="311">
        <v>2060100</v>
      </c>
      <c r="G18" s="299">
        <v>1829930.14</v>
      </c>
      <c r="H18" s="309">
        <f t="shared" si="2"/>
        <v>88.827248191835338</v>
      </c>
    </row>
    <row r="19" spans="1:8" ht="15.75" x14ac:dyDescent="0.2">
      <c r="A19" s="231">
        <f t="shared" si="1"/>
        <v>13</v>
      </c>
      <c r="B19" s="230" t="s">
        <v>401</v>
      </c>
      <c r="C19" s="230" t="s">
        <v>482</v>
      </c>
      <c r="D19" s="295" t="s">
        <v>402</v>
      </c>
      <c r="E19" s="310">
        <v>2109100</v>
      </c>
      <c r="F19" s="311">
        <v>2109100</v>
      </c>
      <c r="G19" s="299">
        <v>1555466.37</v>
      </c>
      <c r="H19" s="309">
        <f t="shared" si="2"/>
        <v>73.750242757574327</v>
      </c>
    </row>
    <row r="20" spans="1:8" ht="15.75" x14ac:dyDescent="0.2">
      <c r="A20" s="231">
        <f t="shared" si="1"/>
        <v>14</v>
      </c>
      <c r="B20" s="230" t="s">
        <v>401</v>
      </c>
      <c r="C20" s="230" t="s">
        <v>483</v>
      </c>
      <c r="D20" s="295" t="s">
        <v>484</v>
      </c>
      <c r="E20" s="310">
        <v>1351200</v>
      </c>
      <c r="F20" s="311">
        <v>1351200</v>
      </c>
      <c r="G20" s="299">
        <v>739167.07</v>
      </c>
      <c r="H20" s="309">
        <f t="shared" si="2"/>
        <v>54.704490082889279</v>
      </c>
    </row>
    <row r="21" spans="1:8" ht="15.75" x14ac:dyDescent="0.2">
      <c r="A21" s="231">
        <f t="shared" si="1"/>
        <v>15</v>
      </c>
      <c r="B21" s="296" t="s">
        <v>393</v>
      </c>
      <c r="C21" s="349" t="s">
        <v>400</v>
      </c>
      <c r="D21" s="349"/>
      <c r="E21" s="297">
        <f>E22+E23+E24+E25+E26+E27+E28+E29+E30+E31+E32+E33+E34+E35+E36+E37+E38+E39+E40</f>
        <v>73524000</v>
      </c>
      <c r="F21" s="297">
        <f>F22+F23+F24+F25+F26+F27+F28+F29+F30+F31+F32+F33+F34+F35+F36+F37+F38+F39+F40</f>
        <v>83517000</v>
      </c>
      <c r="G21" s="297">
        <f>G22+G23+G24+G25+G26+G27+G28+G29+G30+G31+G32+G33+G34+G35+G36+G37+G38+G39+G40</f>
        <v>85144116.410000011</v>
      </c>
      <c r="H21" s="307">
        <f t="shared" si="2"/>
        <v>101.94824575834862</v>
      </c>
    </row>
    <row r="22" spans="1:8" ht="173.25" x14ac:dyDescent="0.2">
      <c r="A22" s="231">
        <f t="shared" si="1"/>
        <v>16</v>
      </c>
      <c r="B22" s="230" t="s">
        <v>393</v>
      </c>
      <c r="C22" s="312" t="s">
        <v>493</v>
      </c>
      <c r="D22" s="313" t="s">
        <v>840</v>
      </c>
      <c r="E22" s="314">
        <v>99100</v>
      </c>
      <c r="F22" s="299">
        <v>99100</v>
      </c>
      <c r="G22" s="299">
        <v>263214.81</v>
      </c>
      <c r="H22" s="309">
        <f t="shared" si="2"/>
        <v>265.60525731584261</v>
      </c>
    </row>
    <row r="23" spans="1:8" ht="157.5" x14ac:dyDescent="0.2">
      <c r="A23" s="231">
        <f t="shared" si="1"/>
        <v>17</v>
      </c>
      <c r="B23" s="230" t="s">
        <v>393</v>
      </c>
      <c r="C23" s="312" t="s">
        <v>841</v>
      </c>
      <c r="D23" s="313" t="s">
        <v>842</v>
      </c>
      <c r="E23" s="314">
        <v>0</v>
      </c>
      <c r="F23" s="299">
        <v>0</v>
      </c>
      <c r="G23" s="299">
        <v>6827.28</v>
      </c>
      <c r="H23" s="309" t="s">
        <v>377</v>
      </c>
    </row>
    <row r="24" spans="1:8" ht="78.75" x14ac:dyDescent="0.2">
      <c r="A24" s="231">
        <f t="shared" si="1"/>
        <v>18</v>
      </c>
      <c r="B24" s="230" t="s">
        <v>393</v>
      </c>
      <c r="C24" s="230" t="s">
        <v>494</v>
      </c>
      <c r="D24" s="295" t="s">
        <v>399</v>
      </c>
      <c r="E24" s="315">
        <v>64584800</v>
      </c>
      <c r="F24" s="299">
        <v>73484800</v>
      </c>
      <c r="G24" s="299">
        <v>73035959.799999997</v>
      </c>
      <c r="H24" s="309">
        <f t="shared" si="2"/>
        <v>99.389206747517861</v>
      </c>
    </row>
    <row r="25" spans="1:8" ht="126" x14ac:dyDescent="0.2">
      <c r="A25" s="231">
        <f t="shared" si="1"/>
        <v>19</v>
      </c>
      <c r="B25" s="230" t="s">
        <v>393</v>
      </c>
      <c r="C25" s="230" t="s">
        <v>495</v>
      </c>
      <c r="D25" s="295" t="s">
        <v>496</v>
      </c>
      <c r="E25" s="316">
        <v>270200</v>
      </c>
      <c r="F25" s="299">
        <v>270200</v>
      </c>
      <c r="G25" s="299">
        <v>251854.48</v>
      </c>
      <c r="H25" s="309">
        <f t="shared" si="2"/>
        <v>93.210392301998525</v>
      </c>
    </row>
    <row r="26" spans="1:8" ht="47.25" x14ac:dyDescent="0.2">
      <c r="A26" s="231">
        <f t="shared" si="1"/>
        <v>20</v>
      </c>
      <c r="B26" s="230" t="s">
        <v>393</v>
      </c>
      <c r="C26" s="230" t="s">
        <v>497</v>
      </c>
      <c r="D26" s="295" t="s">
        <v>498</v>
      </c>
      <c r="E26" s="299">
        <v>394800</v>
      </c>
      <c r="F26" s="317">
        <v>487800</v>
      </c>
      <c r="G26" s="299">
        <v>934515.13</v>
      </c>
      <c r="H26" s="309">
        <f t="shared" si="2"/>
        <v>191.57751742517425</v>
      </c>
    </row>
    <row r="27" spans="1:8" ht="126" x14ac:dyDescent="0.2">
      <c r="A27" s="231">
        <f t="shared" si="1"/>
        <v>21</v>
      </c>
      <c r="B27" s="230" t="s">
        <v>393</v>
      </c>
      <c r="C27" s="318" t="s">
        <v>843</v>
      </c>
      <c r="D27" s="319" t="s">
        <v>844</v>
      </c>
      <c r="E27" s="299">
        <v>0</v>
      </c>
      <c r="F27" s="299">
        <v>0</v>
      </c>
      <c r="G27" s="299">
        <v>14953.95</v>
      </c>
      <c r="H27" s="309" t="s">
        <v>377</v>
      </c>
    </row>
    <row r="28" spans="1:8" ht="47.25" x14ac:dyDescent="0.25">
      <c r="A28" s="231">
        <f t="shared" si="1"/>
        <v>22</v>
      </c>
      <c r="B28" s="230" t="s">
        <v>393</v>
      </c>
      <c r="C28" s="320" t="s">
        <v>499</v>
      </c>
      <c r="D28" s="321" t="s">
        <v>500</v>
      </c>
      <c r="E28" s="298">
        <v>0</v>
      </c>
      <c r="F28" s="299">
        <v>0</v>
      </c>
      <c r="G28" s="299">
        <v>41664.959999999999</v>
      </c>
      <c r="H28" s="309" t="s">
        <v>377</v>
      </c>
    </row>
    <row r="29" spans="1:8" ht="63" x14ac:dyDescent="0.25">
      <c r="A29" s="231">
        <f t="shared" si="1"/>
        <v>23</v>
      </c>
      <c r="B29" s="230" t="s">
        <v>393</v>
      </c>
      <c r="C29" s="322" t="s">
        <v>845</v>
      </c>
      <c r="D29" s="313" t="s">
        <v>846</v>
      </c>
      <c r="E29" s="298">
        <v>0</v>
      </c>
      <c r="F29" s="299">
        <v>0</v>
      </c>
      <c r="G29" s="299">
        <v>56766.65</v>
      </c>
      <c r="H29" s="309" t="s">
        <v>377</v>
      </c>
    </row>
    <row r="30" spans="1:8" ht="63" x14ac:dyDescent="0.25">
      <c r="A30" s="231">
        <f t="shared" si="1"/>
        <v>24</v>
      </c>
      <c r="B30" s="230" t="s">
        <v>393</v>
      </c>
      <c r="C30" s="322" t="s">
        <v>847</v>
      </c>
      <c r="D30" s="323" t="s">
        <v>848</v>
      </c>
      <c r="E30" s="298">
        <v>0</v>
      </c>
      <c r="F30" s="299">
        <v>0</v>
      </c>
      <c r="G30" s="299">
        <v>0.24</v>
      </c>
      <c r="H30" s="309" t="s">
        <v>377</v>
      </c>
    </row>
    <row r="31" spans="1:8" ht="126" x14ac:dyDescent="0.2">
      <c r="A31" s="231">
        <f t="shared" si="1"/>
        <v>25</v>
      </c>
      <c r="B31" s="230" t="s">
        <v>393</v>
      </c>
      <c r="C31" s="230" t="s">
        <v>485</v>
      </c>
      <c r="D31" s="295" t="s">
        <v>486</v>
      </c>
      <c r="E31" s="314">
        <v>173400</v>
      </c>
      <c r="F31" s="316">
        <v>173400</v>
      </c>
      <c r="G31" s="299">
        <v>220818.7</v>
      </c>
      <c r="H31" s="309">
        <f>G31/F31*100</f>
        <v>127.3464244521338</v>
      </c>
    </row>
    <row r="32" spans="1:8" ht="141.75" x14ac:dyDescent="0.2">
      <c r="A32" s="231">
        <f t="shared" si="1"/>
        <v>26</v>
      </c>
      <c r="B32" s="230" t="s">
        <v>393</v>
      </c>
      <c r="C32" s="230" t="s">
        <v>487</v>
      </c>
      <c r="D32" s="295" t="s">
        <v>488</v>
      </c>
      <c r="E32" s="314">
        <v>1200</v>
      </c>
      <c r="F32" s="316">
        <v>1200</v>
      </c>
      <c r="G32" s="299">
        <v>1153.3499999999999</v>
      </c>
      <c r="H32" s="309">
        <f t="shared" ref="H32:H34" si="3">G32/F32*100</f>
        <v>96.112499999999983</v>
      </c>
    </row>
    <row r="33" spans="1:9" ht="126" x14ac:dyDescent="0.2">
      <c r="A33" s="231">
        <f t="shared" si="1"/>
        <v>27</v>
      </c>
      <c r="B33" s="230" t="s">
        <v>393</v>
      </c>
      <c r="C33" s="230" t="s">
        <v>489</v>
      </c>
      <c r="D33" s="295" t="s">
        <v>490</v>
      </c>
      <c r="E33" s="314">
        <v>214400</v>
      </c>
      <c r="F33" s="316">
        <v>214400</v>
      </c>
      <c r="G33" s="299">
        <v>228233.43</v>
      </c>
      <c r="H33" s="309">
        <f t="shared" si="3"/>
        <v>106.45215951492537</v>
      </c>
    </row>
    <row r="34" spans="1:9" ht="126" x14ac:dyDescent="0.2">
      <c r="A34" s="231">
        <f t="shared" si="1"/>
        <v>28</v>
      </c>
      <c r="B34" s="230" t="s">
        <v>393</v>
      </c>
      <c r="C34" s="230" t="s">
        <v>491</v>
      </c>
      <c r="D34" s="295" t="s">
        <v>492</v>
      </c>
      <c r="E34" s="314">
        <v>-22900</v>
      </c>
      <c r="F34" s="314">
        <v>-22900</v>
      </c>
      <c r="G34" s="299">
        <v>-24041.57</v>
      </c>
      <c r="H34" s="309">
        <f t="shared" si="3"/>
        <v>104.98502183406113</v>
      </c>
    </row>
    <row r="35" spans="1:9" ht="31.5" x14ac:dyDescent="0.2">
      <c r="A35" s="231">
        <f t="shared" si="1"/>
        <v>29</v>
      </c>
      <c r="B35" s="230" t="s">
        <v>393</v>
      </c>
      <c r="C35" s="230" t="s">
        <v>501</v>
      </c>
      <c r="D35" s="295" t="s">
        <v>398</v>
      </c>
      <c r="E35" s="315">
        <v>2718800</v>
      </c>
      <c r="F35" s="316">
        <v>3718800</v>
      </c>
      <c r="G35" s="299">
        <v>6242847.4500000002</v>
      </c>
      <c r="H35" s="309">
        <f>G35/F35*100</f>
        <v>167.8726323007422</v>
      </c>
    </row>
    <row r="36" spans="1:9" ht="78.75" x14ac:dyDescent="0.2">
      <c r="A36" s="231">
        <f t="shared" si="1"/>
        <v>30</v>
      </c>
      <c r="B36" s="230" t="s">
        <v>393</v>
      </c>
      <c r="C36" s="230" t="s">
        <v>502</v>
      </c>
      <c r="D36" s="295" t="s">
        <v>397</v>
      </c>
      <c r="E36" s="315">
        <v>3248600</v>
      </c>
      <c r="F36" s="316">
        <v>3248600</v>
      </c>
      <c r="G36" s="299">
        <v>3256695.84</v>
      </c>
      <c r="H36" s="309">
        <f t="shared" ref="H36" si="4">G36/F36*100</f>
        <v>100.249210121283</v>
      </c>
    </row>
    <row r="37" spans="1:9" ht="31.5" x14ac:dyDescent="0.2">
      <c r="A37" s="231">
        <f t="shared" si="1"/>
        <v>31</v>
      </c>
      <c r="B37" s="230" t="s">
        <v>393</v>
      </c>
      <c r="C37" s="230" t="s">
        <v>503</v>
      </c>
      <c r="D37" s="295" t="s">
        <v>504</v>
      </c>
      <c r="E37" s="298">
        <v>0</v>
      </c>
      <c r="F37" s="299">
        <v>0</v>
      </c>
      <c r="G37" s="299">
        <v>-6164.13</v>
      </c>
      <c r="H37" s="309" t="s">
        <v>377</v>
      </c>
    </row>
    <row r="38" spans="1:9" ht="15.75" x14ac:dyDescent="0.2">
      <c r="A38" s="231">
        <f t="shared" si="1"/>
        <v>32</v>
      </c>
      <c r="B38" s="230" t="s">
        <v>393</v>
      </c>
      <c r="C38" s="230" t="s">
        <v>505</v>
      </c>
      <c r="D38" s="295" t="s">
        <v>396</v>
      </c>
      <c r="E38" s="314">
        <v>419500</v>
      </c>
      <c r="F38" s="299">
        <v>419500</v>
      </c>
      <c r="G38" s="299">
        <v>51412.25</v>
      </c>
      <c r="H38" s="309">
        <f t="shared" si="2"/>
        <v>12.255601907032181</v>
      </c>
    </row>
    <row r="39" spans="1:9" ht="47.25" x14ac:dyDescent="0.2">
      <c r="A39" s="231">
        <f t="shared" si="1"/>
        <v>33</v>
      </c>
      <c r="B39" s="230" t="s">
        <v>393</v>
      </c>
      <c r="C39" s="230" t="s">
        <v>506</v>
      </c>
      <c r="D39" s="295" t="s">
        <v>395</v>
      </c>
      <c r="E39" s="314">
        <v>1422100</v>
      </c>
      <c r="F39" s="299">
        <v>1422100</v>
      </c>
      <c r="G39" s="299">
        <v>351958.47</v>
      </c>
      <c r="H39" s="309">
        <f t="shared" si="2"/>
        <v>24.749206806834962</v>
      </c>
    </row>
    <row r="40" spans="1:9" ht="47.25" x14ac:dyDescent="0.2">
      <c r="A40" s="231">
        <f t="shared" si="1"/>
        <v>34</v>
      </c>
      <c r="B40" s="230" t="s">
        <v>393</v>
      </c>
      <c r="C40" s="230" t="s">
        <v>507</v>
      </c>
      <c r="D40" s="295" t="s">
        <v>394</v>
      </c>
      <c r="E40" s="308">
        <v>0</v>
      </c>
      <c r="F40" s="303">
        <v>0</v>
      </c>
      <c r="G40" s="303">
        <v>215445.32</v>
      </c>
      <c r="H40" s="309" t="s">
        <v>377</v>
      </c>
    </row>
    <row r="41" spans="1:9" ht="15.75" x14ac:dyDescent="0.2">
      <c r="A41" s="231">
        <f t="shared" si="1"/>
        <v>35</v>
      </c>
      <c r="B41" s="296" t="s">
        <v>391</v>
      </c>
      <c r="C41" s="349" t="s">
        <v>392</v>
      </c>
      <c r="D41" s="349"/>
      <c r="E41" s="297">
        <f>E42</f>
        <v>0</v>
      </c>
      <c r="F41" s="297">
        <f>F42</f>
        <v>0</v>
      </c>
      <c r="G41" s="297">
        <f>G42</f>
        <v>4000</v>
      </c>
      <c r="H41" s="309" t="s">
        <v>377</v>
      </c>
    </row>
    <row r="42" spans="1:9" ht="78.75" x14ac:dyDescent="0.2">
      <c r="A42" s="231">
        <f t="shared" si="1"/>
        <v>36</v>
      </c>
      <c r="B42" s="300" t="s">
        <v>391</v>
      </c>
      <c r="C42" s="300" t="s">
        <v>508</v>
      </c>
      <c r="D42" s="301" t="s">
        <v>509</v>
      </c>
      <c r="E42" s="302">
        <v>0</v>
      </c>
      <c r="F42" s="303">
        <v>0</v>
      </c>
      <c r="G42" s="303">
        <v>4000</v>
      </c>
      <c r="H42" s="309" t="s">
        <v>377</v>
      </c>
    </row>
    <row r="43" spans="1:9" ht="15.75" x14ac:dyDescent="0.2">
      <c r="A43" s="231">
        <f t="shared" si="1"/>
        <v>37</v>
      </c>
      <c r="B43" s="296" t="s">
        <v>390</v>
      </c>
      <c r="C43" s="350" t="s">
        <v>4</v>
      </c>
      <c r="D43" s="350"/>
      <c r="E43" s="297">
        <f>E44+E45+E46+E47+E49+E50+E51+E52+E53</f>
        <v>44042220</v>
      </c>
      <c r="F43" s="297">
        <f>F44+F45+F46+F47+F49+F50+F51+F52+F53</f>
        <v>71878061</v>
      </c>
      <c r="G43" s="297">
        <f>G44+G45+G46+G47+G49+G50+G51+G52+G53+G48+G54</f>
        <v>68649409.749999985</v>
      </c>
      <c r="H43" s="307">
        <f t="shared" si="2"/>
        <v>95.508154776184057</v>
      </c>
      <c r="I43" s="324"/>
    </row>
    <row r="44" spans="1:9" ht="110.25" x14ac:dyDescent="0.2">
      <c r="A44" s="231">
        <f t="shared" si="1"/>
        <v>38</v>
      </c>
      <c r="B44" s="300" t="s">
        <v>390</v>
      </c>
      <c r="C44" s="300" t="s">
        <v>510</v>
      </c>
      <c r="D44" s="301" t="s">
        <v>389</v>
      </c>
      <c r="E44" s="308">
        <v>34500000</v>
      </c>
      <c r="F44" s="303">
        <v>34500000</v>
      </c>
      <c r="G44" s="303">
        <v>35515165.479999997</v>
      </c>
      <c r="H44" s="309">
        <f t="shared" si="2"/>
        <v>102.94250863768116</v>
      </c>
      <c r="I44" s="325"/>
    </row>
    <row r="45" spans="1:9" ht="94.5" x14ac:dyDescent="0.2">
      <c r="A45" s="231">
        <f t="shared" si="1"/>
        <v>39</v>
      </c>
      <c r="B45" s="230" t="s">
        <v>390</v>
      </c>
      <c r="C45" s="230" t="s">
        <v>511</v>
      </c>
      <c r="D45" s="295" t="s">
        <v>388</v>
      </c>
      <c r="E45" s="314">
        <v>327600</v>
      </c>
      <c r="F45" s="299">
        <v>327600</v>
      </c>
      <c r="G45" s="299">
        <v>640512.87</v>
      </c>
      <c r="H45" s="309">
        <f t="shared" si="2"/>
        <v>195.51674908424908</v>
      </c>
    </row>
    <row r="46" spans="1:9" ht="47.25" x14ac:dyDescent="0.2">
      <c r="A46" s="231">
        <f t="shared" si="1"/>
        <v>40</v>
      </c>
      <c r="B46" s="230" t="s">
        <v>390</v>
      </c>
      <c r="C46" s="230" t="s">
        <v>512</v>
      </c>
      <c r="D46" s="295" t="s">
        <v>387</v>
      </c>
      <c r="E46" s="314">
        <v>4111000</v>
      </c>
      <c r="F46" s="299">
        <v>4111000</v>
      </c>
      <c r="G46" s="299">
        <v>404180.82</v>
      </c>
      <c r="H46" s="309">
        <f t="shared" si="2"/>
        <v>9.8316910727316955</v>
      </c>
    </row>
    <row r="47" spans="1:9" ht="157.5" x14ac:dyDescent="0.2">
      <c r="A47" s="231">
        <f t="shared" si="1"/>
        <v>41</v>
      </c>
      <c r="B47" s="230" t="s">
        <v>390</v>
      </c>
      <c r="C47" s="230" t="s">
        <v>513</v>
      </c>
      <c r="D47" s="295" t="s">
        <v>514</v>
      </c>
      <c r="E47" s="314">
        <v>91100</v>
      </c>
      <c r="F47" s="299">
        <v>91100</v>
      </c>
      <c r="G47" s="299">
        <v>53284.73</v>
      </c>
      <c r="H47" s="309">
        <f t="shared" si="2"/>
        <v>58.490373216245885</v>
      </c>
    </row>
    <row r="48" spans="1:9" ht="94.5" x14ac:dyDescent="0.2">
      <c r="A48" s="231">
        <f t="shared" si="1"/>
        <v>42</v>
      </c>
      <c r="B48" s="230" t="s">
        <v>390</v>
      </c>
      <c r="C48" s="312" t="s">
        <v>849</v>
      </c>
      <c r="D48" s="326" t="s">
        <v>850</v>
      </c>
      <c r="E48" s="314">
        <v>0</v>
      </c>
      <c r="F48" s="299">
        <v>0</v>
      </c>
      <c r="G48" s="299">
        <v>8.3699999999999992</v>
      </c>
      <c r="H48" s="309" t="s">
        <v>377</v>
      </c>
    </row>
    <row r="49" spans="1:9" ht="31.5" x14ac:dyDescent="0.2">
      <c r="A49" s="231">
        <f t="shared" si="1"/>
        <v>43</v>
      </c>
      <c r="B49" s="230" t="s">
        <v>390</v>
      </c>
      <c r="C49" s="230" t="s">
        <v>515</v>
      </c>
      <c r="D49" s="295" t="s">
        <v>361</v>
      </c>
      <c r="E49" s="299">
        <v>8500</v>
      </c>
      <c r="F49" s="299">
        <v>26379341</v>
      </c>
      <c r="G49" s="299">
        <v>26430621.02</v>
      </c>
      <c r="H49" s="309">
        <f t="shared" si="2"/>
        <v>100.19439462115449</v>
      </c>
    </row>
    <row r="50" spans="1:9" ht="94.5" x14ac:dyDescent="0.2">
      <c r="A50" s="231">
        <f t="shared" si="1"/>
        <v>44</v>
      </c>
      <c r="B50" s="230" t="s">
        <v>390</v>
      </c>
      <c r="C50" s="230" t="s">
        <v>516</v>
      </c>
      <c r="D50" s="295" t="s">
        <v>517</v>
      </c>
      <c r="E50" s="315">
        <v>3936506.01</v>
      </c>
      <c r="F50" s="327">
        <v>3936506.01</v>
      </c>
      <c r="G50" s="327">
        <v>2714301</v>
      </c>
      <c r="H50" s="309">
        <f t="shared" si="2"/>
        <v>68.952034954469681</v>
      </c>
    </row>
    <row r="51" spans="1:9" ht="63" x14ac:dyDescent="0.2">
      <c r="A51" s="231">
        <f t="shared" si="1"/>
        <v>45</v>
      </c>
      <c r="B51" s="230" t="s">
        <v>390</v>
      </c>
      <c r="C51" s="230" t="s">
        <v>518</v>
      </c>
      <c r="D51" s="295" t="s">
        <v>386</v>
      </c>
      <c r="E51" s="315">
        <v>900000</v>
      </c>
      <c r="F51" s="315">
        <v>2365000</v>
      </c>
      <c r="G51" s="315">
        <v>2759709.26</v>
      </c>
      <c r="H51" s="309">
        <f t="shared" si="2"/>
        <v>116.68960930232556</v>
      </c>
    </row>
    <row r="52" spans="1:9" ht="110.25" x14ac:dyDescent="0.2">
      <c r="A52" s="231">
        <f t="shared" si="1"/>
        <v>46</v>
      </c>
      <c r="B52" s="230" t="s">
        <v>390</v>
      </c>
      <c r="C52" s="230" t="s">
        <v>519</v>
      </c>
      <c r="D52" s="295" t="s">
        <v>385</v>
      </c>
      <c r="E52" s="315">
        <v>30013.99</v>
      </c>
      <c r="F52" s="315">
        <v>30013.99</v>
      </c>
      <c r="G52" s="315">
        <v>85730.66</v>
      </c>
      <c r="H52" s="309">
        <f t="shared" si="2"/>
        <v>285.63566523477886</v>
      </c>
    </row>
    <row r="53" spans="1:9" ht="78.75" x14ac:dyDescent="0.2">
      <c r="A53" s="231">
        <f t="shared" si="1"/>
        <v>47</v>
      </c>
      <c r="B53" s="230" t="s">
        <v>390</v>
      </c>
      <c r="C53" s="328" t="s">
        <v>520</v>
      </c>
      <c r="D53" s="329" t="s">
        <v>521</v>
      </c>
      <c r="E53" s="330">
        <v>137500</v>
      </c>
      <c r="F53" s="330">
        <v>137500</v>
      </c>
      <c r="G53" s="330">
        <v>11947.32</v>
      </c>
      <c r="H53" s="309">
        <f t="shared" si="2"/>
        <v>8.6889599999999998</v>
      </c>
    </row>
    <row r="54" spans="1:9" ht="94.5" x14ac:dyDescent="0.2">
      <c r="A54" s="231">
        <f t="shared" si="1"/>
        <v>48</v>
      </c>
      <c r="B54" s="230" t="s">
        <v>390</v>
      </c>
      <c r="C54" s="228" t="s">
        <v>851</v>
      </c>
      <c r="D54" s="331" t="s">
        <v>852</v>
      </c>
      <c r="E54" s="332">
        <v>0</v>
      </c>
      <c r="F54" s="333">
        <v>0</v>
      </c>
      <c r="G54" s="333">
        <v>33948.22</v>
      </c>
      <c r="H54" s="309" t="s">
        <v>377</v>
      </c>
    </row>
    <row r="55" spans="1:9" ht="15.75" x14ac:dyDescent="0.2">
      <c r="A55" s="231">
        <f t="shared" si="1"/>
        <v>49</v>
      </c>
      <c r="B55" s="296" t="s">
        <v>382</v>
      </c>
      <c r="C55" s="350" t="s">
        <v>522</v>
      </c>
      <c r="D55" s="350"/>
      <c r="E55" s="297">
        <f>E56+E57+E58+E59</f>
        <v>1429700</v>
      </c>
      <c r="F55" s="297">
        <f t="shared" ref="F55:G55" si="5">F56+F57+F58+F59</f>
        <v>1571200</v>
      </c>
      <c r="G55" s="297">
        <f t="shared" si="5"/>
        <v>1425957.38</v>
      </c>
      <c r="H55" s="307">
        <f t="shared" si="2"/>
        <v>90.755943228105892</v>
      </c>
    </row>
    <row r="56" spans="1:9" ht="31.5" x14ac:dyDescent="0.2">
      <c r="A56" s="231">
        <f t="shared" si="1"/>
        <v>50</v>
      </c>
      <c r="B56" s="230" t="s">
        <v>382</v>
      </c>
      <c r="C56" s="230" t="s">
        <v>523</v>
      </c>
      <c r="D56" s="295" t="s">
        <v>383</v>
      </c>
      <c r="E56" s="315">
        <v>1005400</v>
      </c>
      <c r="F56" s="315">
        <v>1005400</v>
      </c>
      <c r="G56" s="315">
        <v>892733.66</v>
      </c>
      <c r="H56" s="309">
        <f t="shared" si="2"/>
        <v>88.793879053113187</v>
      </c>
    </row>
    <row r="57" spans="1:9" ht="31.5" x14ac:dyDescent="0.2">
      <c r="A57" s="231">
        <f t="shared" si="1"/>
        <v>51</v>
      </c>
      <c r="B57" s="230" t="s">
        <v>382</v>
      </c>
      <c r="C57" s="230" t="s">
        <v>515</v>
      </c>
      <c r="D57" s="295" t="s">
        <v>361</v>
      </c>
      <c r="E57" s="315">
        <v>0</v>
      </c>
      <c r="F57" s="315">
        <v>141500</v>
      </c>
      <c r="G57" s="315">
        <v>141558.81</v>
      </c>
      <c r="H57" s="309" t="s">
        <v>377</v>
      </c>
    </row>
    <row r="58" spans="1:9" ht="78.75" x14ac:dyDescent="0.2">
      <c r="A58" s="231">
        <f t="shared" si="1"/>
        <v>52</v>
      </c>
      <c r="B58" s="230" t="s">
        <v>382</v>
      </c>
      <c r="C58" s="230" t="s">
        <v>520</v>
      </c>
      <c r="D58" s="295" t="s">
        <v>521</v>
      </c>
      <c r="E58" s="315">
        <v>10000</v>
      </c>
      <c r="F58" s="315">
        <v>10000</v>
      </c>
      <c r="G58" s="315">
        <v>73512.39</v>
      </c>
      <c r="H58" s="309">
        <f>G58/F58*100</f>
        <v>735.12389999999994</v>
      </c>
    </row>
    <row r="59" spans="1:9" ht="31.5" x14ac:dyDescent="0.2">
      <c r="A59" s="231">
        <f t="shared" si="1"/>
        <v>53</v>
      </c>
      <c r="B59" s="230" t="s">
        <v>382</v>
      </c>
      <c r="C59" s="230" t="s">
        <v>525</v>
      </c>
      <c r="D59" s="295" t="s">
        <v>381</v>
      </c>
      <c r="E59" s="315">
        <v>414300</v>
      </c>
      <c r="F59" s="315">
        <v>414300</v>
      </c>
      <c r="G59" s="315">
        <v>318152.52</v>
      </c>
      <c r="H59" s="309">
        <f>G59/F59*100</f>
        <v>76.792787834902256</v>
      </c>
    </row>
    <row r="60" spans="1:9" ht="15.75" x14ac:dyDescent="0.2">
      <c r="A60" s="231">
        <f t="shared" si="1"/>
        <v>54</v>
      </c>
      <c r="B60" s="300" t="s">
        <v>363</v>
      </c>
      <c r="C60" s="350" t="s">
        <v>380</v>
      </c>
      <c r="D60" s="350"/>
      <c r="E60" s="297">
        <f>SUM(E61:E125)</f>
        <v>729993810</v>
      </c>
      <c r="F60" s="297">
        <f t="shared" ref="F60:G60" si="6">SUM(F61:F125)</f>
        <v>917471230.62000012</v>
      </c>
      <c r="G60" s="297">
        <f t="shared" si="6"/>
        <v>901584152.57000005</v>
      </c>
      <c r="H60" s="309">
        <f t="shared" si="2"/>
        <v>98.268384062651862</v>
      </c>
      <c r="I60" s="232"/>
    </row>
    <row r="61" spans="1:9" ht="31.5" x14ac:dyDescent="0.2">
      <c r="A61" s="231">
        <f t="shared" si="1"/>
        <v>55</v>
      </c>
      <c r="B61" s="230" t="s">
        <v>363</v>
      </c>
      <c r="C61" s="230" t="s">
        <v>526</v>
      </c>
      <c r="D61" s="295" t="s">
        <v>384</v>
      </c>
      <c r="E61" s="298">
        <v>0</v>
      </c>
      <c r="F61" s="299">
        <v>0</v>
      </c>
      <c r="G61" s="299">
        <v>-4596.28</v>
      </c>
      <c r="H61" s="309" t="s">
        <v>377</v>
      </c>
      <c r="I61" s="232"/>
    </row>
    <row r="62" spans="1:9" ht="47.25" x14ac:dyDescent="0.2">
      <c r="A62" s="231">
        <f t="shared" si="1"/>
        <v>56</v>
      </c>
      <c r="B62" s="230" t="s">
        <v>363</v>
      </c>
      <c r="C62" s="230" t="s">
        <v>527</v>
      </c>
      <c r="D62" s="295" t="s">
        <v>528</v>
      </c>
      <c r="E62" s="299">
        <v>253925100</v>
      </c>
      <c r="F62" s="299">
        <v>253925100</v>
      </c>
      <c r="G62" s="299">
        <v>253925100</v>
      </c>
      <c r="H62" s="309">
        <f t="shared" si="2"/>
        <v>100</v>
      </c>
    </row>
    <row r="63" spans="1:9" ht="47.25" x14ac:dyDescent="0.2">
      <c r="A63" s="231">
        <f t="shared" si="1"/>
        <v>57</v>
      </c>
      <c r="B63" s="230" t="s">
        <v>363</v>
      </c>
      <c r="C63" s="230" t="s">
        <v>529</v>
      </c>
      <c r="D63" s="295" t="s">
        <v>379</v>
      </c>
      <c r="E63" s="299">
        <v>2078400</v>
      </c>
      <c r="F63" s="299">
        <v>27537500</v>
      </c>
      <c r="G63" s="299">
        <v>27537500</v>
      </c>
      <c r="H63" s="309">
        <f t="shared" si="2"/>
        <v>100</v>
      </c>
    </row>
    <row r="64" spans="1:9" ht="47.25" x14ac:dyDescent="0.2">
      <c r="A64" s="231">
        <f t="shared" si="1"/>
        <v>58</v>
      </c>
      <c r="B64" s="230" t="s">
        <v>363</v>
      </c>
      <c r="C64" s="230" t="s">
        <v>853</v>
      </c>
      <c r="D64" s="295" t="s">
        <v>854</v>
      </c>
      <c r="E64" s="299">
        <v>46479200</v>
      </c>
      <c r="F64" s="299">
        <v>46479200</v>
      </c>
      <c r="G64" s="299">
        <v>46479200</v>
      </c>
      <c r="H64" s="309">
        <f t="shared" si="2"/>
        <v>100</v>
      </c>
    </row>
    <row r="65" spans="1:8" ht="63" x14ac:dyDescent="0.2">
      <c r="A65" s="231">
        <f t="shared" si="1"/>
        <v>59</v>
      </c>
      <c r="B65" s="230" t="s">
        <v>363</v>
      </c>
      <c r="C65" s="230" t="s">
        <v>530</v>
      </c>
      <c r="D65" s="295" t="s">
        <v>531</v>
      </c>
      <c r="E65" s="299">
        <v>0</v>
      </c>
      <c r="F65" s="299">
        <v>17809000</v>
      </c>
      <c r="G65" s="299">
        <v>17809000</v>
      </c>
      <c r="H65" s="309">
        <f t="shared" si="2"/>
        <v>100</v>
      </c>
    </row>
    <row r="66" spans="1:8" ht="110.25" x14ac:dyDescent="0.2">
      <c r="A66" s="231">
        <f t="shared" si="1"/>
        <v>60</v>
      </c>
      <c r="B66" s="230" t="s">
        <v>363</v>
      </c>
      <c r="C66" s="230" t="s">
        <v>532</v>
      </c>
      <c r="D66" s="334" t="s">
        <v>378</v>
      </c>
      <c r="E66" s="299">
        <v>1328900</v>
      </c>
      <c r="F66" s="299">
        <v>0</v>
      </c>
      <c r="G66" s="299">
        <v>0</v>
      </c>
      <c r="H66" s="309" t="s">
        <v>377</v>
      </c>
    </row>
    <row r="67" spans="1:8" ht="126" x14ac:dyDescent="0.2">
      <c r="A67" s="231">
        <f t="shared" si="1"/>
        <v>61</v>
      </c>
      <c r="B67" s="230" t="s">
        <v>363</v>
      </c>
      <c r="C67" s="230" t="s">
        <v>533</v>
      </c>
      <c r="D67" s="334" t="s">
        <v>534</v>
      </c>
      <c r="E67" s="299">
        <v>6352900</v>
      </c>
      <c r="F67" s="299">
        <v>6159304.7199999997</v>
      </c>
      <c r="G67" s="299">
        <v>5435506.9199999999</v>
      </c>
      <c r="H67" s="309">
        <f t="shared" si="2"/>
        <v>88.248709344583304</v>
      </c>
    </row>
    <row r="68" spans="1:8" ht="47.25" x14ac:dyDescent="0.2">
      <c r="A68" s="231">
        <f t="shared" si="1"/>
        <v>62</v>
      </c>
      <c r="B68" s="230" t="s">
        <v>363</v>
      </c>
      <c r="C68" s="230" t="s">
        <v>535</v>
      </c>
      <c r="D68" s="295" t="s">
        <v>536</v>
      </c>
      <c r="E68" s="299">
        <v>0</v>
      </c>
      <c r="F68" s="299">
        <v>3411450</v>
      </c>
      <c r="G68" s="299">
        <v>3411450</v>
      </c>
      <c r="H68" s="309">
        <f t="shared" si="2"/>
        <v>100</v>
      </c>
    </row>
    <row r="69" spans="1:8" ht="31.5" x14ac:dyDescent="0.2">
      <c r="A69" s="231">
        <f t="shared" si="1"/>
        <v>63</v>
      </c>
      <c r="B69" s="230" t="s">
        <v>363</v>
      </c>
      <c r="C69" s="230" t="s">
        <v>537</v>
      </c>
      <c r="D69" s="295" t="s">
        <v>538</v>
      </c>
      <c r="E69" s="299">
        <v>78200</v>
      </c>
      <c r="F69" s="299">
        <v>301366.26</v>
      </c>
      <c r="G69" s="299">
        <v>301110.3</v>
      </c>
      <c r="H69" s="309">
        <f t="shared" si="2"/>
        <v>99.91506680276683</v>
      </c>
    </row>
    <row r="70" spans="1:8" ht="47.25" x14ac:dyDescent="0.2">
      <c r="A70" s="231">
        <f t="shared" si="1"/>
        <v>64</v>
      </c>
      <c r="B70" s="230" t="s">
        <v>363</v>
      </c>
      <c r="C70" s="230" t="s">
        <v>539</v>
      </c>
      <c r="D70" s="295" t="s">
        <v>540</v>
      </c>
      <c r="E70" s="299">
        <v>258200</v>
      </c>
      <c r="F70" s="299">
        <v>232700</v>
      </c>
      <c r="G70" s="299">
        <v>232700</v>
      </c>
      <c r="H70" s="309">
        <f t="shared" si="2"/>
        <v>100</v>
      </c>
    </row>
    <row r="71" spans="1:8" ht="110.25" x14ac:dyDescent="0.2">
      <c r="A71" s="231">
        <f t="shared" si="1"/>
        <v>65</v>
      </c>
      <c r="B71" s="230" t="s">
        <v>363</v>
      </c>
      <c r="C71" s="230" t="s">
        <v>855</v>
      </c>
      <c r="D71" s="334" t="s">
        <v>856</v>
      </c>
      <c r="E71" s="299">
        <v>0</v>
      </c>
      <c r="F71" s="299">
        <v>699500</v>
      </c>
      <c r="G71" s="299">
        <v>699500</v>
      </c>
      <c r="H71" s="309">
        <f t="shared" si="2"/>
        <v>100</v>
      </c>
    </row>
    <row r="72" spans="1:8" ht="47.25" x14ac:dyDescent="0.2">
      <c r="A72" s="231">
        <f t="shared" si="1"/>
        <v>66</v>
      </c>
      <c r="B72" s="230" t="s">
        <v>363</v>
      </c>
      <c r="C72" s="230" t="s">
        <v>857</v>
      </c>
      <c r="D72" s="295" t="s">
        <v>858</v>
      </c>
      <c r="E72" s="299">
        <v>0</v>
      </c>
      <c r="F72" s="299">
        <v>200000</v>
      </c>
      <c r="G72" s="299">
        <v>200000</v>
      </c>
      <c r="H72" s="309">
        <f t="shared" si="2"/>
        <v>100</v>
      </c>
    </row>
    <row r="73" spans="1:8" ht="47.25" x14ac:dyDescent="0.2">
      <c r="A73" s="231">
        <f t="shared" ref="A73:A129" si="7">A72+1</f>
        <v>67</v>
      </c>
      <c r="B73" s="230" t="s">
        <v>363</v>
      </c>
      <c r="C73" s="230" t="s">
        <v>541</v>
      </c>
      <c r="D73" s="295" t="s">
        <v>859</v>
      </c>
      <c r="E73" s="299">
        <v>471600</v>
      </c>
      <c r="F73" s="299">
        <v>471600</v>
      </c>
      <c r="G73" s="299">
        <v>471600</v>
      </c>
      <c r="H73" s="309">
        <f t="shared" si="2"/>
        <v>100</v>
      </c>
    </row>
    <row r="74" spans="1:8" ht="47.25" x14ac:dyDescent="0.2">
      <c r="A74" s="231">
        <f t="shared" si="7"/>
        <v>68</v>
      </c>
      <c r="B74" s="230" t="s">
        <v>363</v>
      </c>
      <c r="C74" s="230" t="s">
        <v>860</v>
      </c>
      <c r="D74" s="295" t="s">
        <v>861</v>
      </c>
      <c r="E74" s="299">
        <v>0</v>
      </c>
      <c r="F74" s="299">
        <v>3116000</v>
      </c>
      <c r="G74" s="299">
        <v>3116000</v>
      </c>
      <c r="H74" s="309">
        <f t="shared" si="2"/>
        <v>100</v>
      </c>
    </row>
    <row r="75" spans="1:8" ht="94.5" x14ac:dyDescent="0.2">
      <c r="A75" s="231">
        <f t="shared" si="7"/>
        <v>69</v>
      </c>
      <c r="B75" s="230" t="s">
        <v>363</v>
      </c>
      <c r="C75" s="230" t="s">
        <v>862</v>
      </c>
      <c r="D75" s="334" t="s">
        <v>863</v>
      </c>
      <c r="E75" s="299">
        <v>0</v>
      </c>
      <c r="F75" s="299">
        <v>540000</v>
      </c>
      <c r="G75" s="299">
        <v>540000</v>
      </c>
      <c r="H75" s="309">
        <f t="shared" si="2"/>
        <v>100</v>
      </c>
    </row>
    <row r="76" spans="1:8" ht="47.25" x14ac:dyDescent="0.2">
      <c r="A76" s="231">
        <f t="shared" si="7"/>
        <v>70</v>
      </c>
      <c r="B76" s="230" t="s">
        <v>363</v>
      </c>
      <c r="C76" s="230" t="s">
        <v>864</v>
      </c>
      <c r="D76" s="295" t="s">
        <v>865</v>
      </c>
      <c r="E76" s="299">
        <v>0</v>
      </c>
      <c r="F76" s="299">
        <v>550000</v>
      </c>
      <c r="G76" s="299">
        <v>550000</v>
      </c>
      <c r="H76" s="309">
        <f t="shared" si="2"/>
        <v>100</v>
      </c>
    </row>
    <row r="77" spans="1:8" ht="47.25" x14ac:dyDescent="0.2">
      <c r="A77" s="231">
        <f t="shared" si="7"/>
        <v>71</v>
      </c>
      <c r="B77" s="230" t="s">
        <v>363</v>
      </c>
      <c r="C77" s="230" t="s">
        <v>542</v>
      </c>
      <c r="D77" s="295" t="s">
        <v>376</v>
      </c>
      <c r="E77" s="299">
        <v>267300</v>
      </c>
      <c r="F77" s="299">
        <v>267300</v>
      </c>
      <c r="G77" s="299">
        <v>267300</v>
      </c>
      <c r="H77" s="309">
        <f t="shared" si="2"/>
        <v>100</v>
      </c>
    </row>
    <row r="78" spans="1:8" ht="47.25" x14ac:dyDescent="0.2">
      <c r="A78" s="231">
        <f t="shared" si="7"/>
        <v>72</v>
      </c>
      <c r="B78" s="230" t="s">
        <v>363</v>
      </c>
      <c r="C78" s="230" t="s">
        <v>866</v>
      </c>
      <c r="D78" s="295" t="s">
        <v>867</v>
      </c>
      <c r="E78" s="299">
        <v>0</v>
      </c>
      <c r="F78" s="299">
        <v>57220</v>
      </c>
      <c r="G78" s="299">
        <v>57220</v>
      </c>
      <c r="H78" s="309">
        <f t="shared" si="2"/>
        <v>100</v>
      </c>
    </row>
    <row r="79" spans="1:8" ht="63" x14ac:dyDescent="0.2">
      <c r="A79" s="231">
        <f t="shared" si="7"/>
        <v>73</v>
      </c>
      <c r="B79" s="230" t="s">
        <v>363</v>
      </c>
      <c r="C79" s="230" t="s">
        <v>868</v>
      </c>
      <c r="D79" s="295" t="s">
        <v>869</v>
      </c>
      <c r="E79" s="299">
        <v>0</v>
      </c>
      <c r="F79" s="299">
        <v>1072000</v>
      </c>
      <c r="G79" s="299">
        <v>1072000</v>
      </c>
      <c r="H79" s="309">
        <f t="shared" si="2"/>
        <v>100</v>
      </c>
    </row>
    <row r="80" spans="1:8" ht="63" x14ac:dyDescent="0.2">
      <c r="A80" s="231">
        <f t="shared" si="7"/>
        <v>74</v>
      </c>
      <c r="B80" s="230" t="s">
        <v>363</v>
      </c>
      <c r="C80" s="230" t="s">
        <v>543</v>
      </c>
      <c r="D80" s="295" t="s">
        <v>544</v>
      </c>
      <c r="E80" s="299">
        <v>2344000</v>
      </c>
      <c r="F80" s="299">
        <v>2930000</v>
      </c>
      <c r="G80" s="299">
        <v>2929790.29</v>
      </c>
      <c r="H80" s="309">
        <f t="shared" si="2"/>
        <v>99.992842662116047</v>
      </c>
    </row>
    <row r="81" spans="1:8" ht="47.25" x14ac:dyDescent="0.2">
      <c r="A81" s="231">
        <f t="shared" si="7"/>
        <v>75</v>
      </c>
      <c r="B81" s="230" t="s">
        <v>363</v>
      </c>
      <c r="C81" s="230" t="s">
        <v>545</v>
      </c>
      <c r="D81" s="295" t="s">
        <v>546</v>
      </c>
      <c r="E81" s="299">
        <v>601300</v>
      </c>
      <c r="F81" s="299">
        <v>601300</v>
      </c>
      <c r="G81" s="299">
        <v>601300</v>
      </c>
      <c r="H81" s="309">
        <f t="shared" ref="H81:H128" si="8">G81/F81*100</f>
        <v>100</v>
      </c>
    </row>
    <row r="82" spans="1:8" ht="78.75" x14ac:dyDescent="0.2">
      <c r="A82" s="231">
        <f t="shared" si="7"/>
        <v>76</v>
      </c>
      <c r="B82" s="230" t="s">
        <v>363</v>
      </c>
      <c r="C82" s="230" t="s">
        <v>547</v>
      </c>
      <c r="D82" s="295" t="s">
        <v>375</v>
      </c>
      <c r="E82" s="299">
        <v>0</v>
      </c>
      <c r="F82" s="299">
        <v>7363700</v>
      </c>
      <c r="G82" s="299">
        <v>7109447.1500000004</v>
      </c>
      <c r="H82" s="309">
        <f t="shared" si="8"/>
        <v>96.547213357415444</v>
      </c>
    </row>
    <row r="83" spans="1:8" ht="78.75" x14ac:dyDescent="0.2">
      <c r="A83" s="231">
        <f t="shared" si="7"/>
        <v>77</v>
      </c>
      <c r="B83" s="230" t="s">
        <v>363</v>
      </c>
      <c r="C83" s="230" t="s">
        <v>548</v>
      </c>
      <c r="D83" s="295" t="s">
        <v>374</v>
      </c>
      <c r="E83" s="299">
        <v>1306900</v>
      </c>
      <c r="F83" s="299">
        <v>1344766</v>
      </c>
      <c r="G83" s="299">
        <v>1344766</v>
      </c>
      <c r="H83" s="309">
        <f t="shared" si="8"/>
        <v>100</v>
      </c>
    </row>
    <row r="84" spans="1:8" ht="252" x14ac:dyDescent="0.2">
      <c r="A84" s="231">
        <f t="shared" si="7"/>
        <v>78</v>
      </c>
      <c r="B84" s="230" t="s">
        <v>363</v>
      </c>
      <c r="C84" s="230" t="s">
        <v>549</v>
      </c>
      <c r="D84" s="334" t="s">
        <v>373</v>
      </c>
      <c r="E84" s="299">
        <v>23918800</v>
      </c>
      <c r="F84" s="317">
        <v>25896905</v>
      </c>
      <c r="G84" s="317">
        <v>25896905</v>
      </c>
      <c r="H84" s="309">
        <f t="shared" si="8"/>
        <v>100</v>
      </c>
    </row>
    <row r="85" spans="1:8" ht="267.75" x14ac:dyDescent="0.2">
      <c r="A85" s="231">
        <f t="shared" si="7"/>
        <v>79</v>
      </c>
      <c r="B85" s="230" t="s">
        <v>363</v>
      </c>
      <c r="C85" s="230" t="s">
        <v>550</v>
      </c>
      <c r="D85" s="334" t="s">
        <v>372</v>
      </c>
      <c r="E85" s="299">
        <v>40181700</v>
      </c>
      <c r="F85" s="317">
        <v>39270459</v>
      </c>
      <c r="G85" s="317">
        <v>39270459</v>
      </c>
      <c r="H85" s="309">
        <f t="shared" si="8"/>
        <v>100</v>
      </c>
    </row>
    <row r="86" spans="1:8" ht="110.25" x14ac:dyDescent="0.2">
      <c r="A86" s="231">
        <f t="shared" si="7"/>
        <v>80</v>
      </c>
      <c r="B86" s="230" t="s">
        <v>363</v>
      </c>
      <c r="C86" s="230" t="s">
        <v>551</v>
      </c>
      <c r="D86" s="334" t="s">
        <v>371</v>
      </c>
      <c r="E86" s="299">
        <v>58500</v>
      </c>
      <c r="F86" s="317">
        <v>60300</v>
      </c>
      <c r="G86" s="317">
        <v>60300</v>
      </c>
      <c r="H86" s="309">
        <f t="shared" si="8"/>
        <v>100</v>
      </c>
    </row>
    <row r="87" spans="1:8" ht="78.75" x14ac:dyDescent="0.2">
      <c r="A87" s="231">
        <f t="shared" si="7"/>
        <v>81</v>
      </c>
      <c r="B87" s="230" t="s">
        <v>363</v>
      </c>
      <c r="C87" s="230" t="s">
        <v>552</v>
      </c>
      <c r="D87" s="295" t="s">
        <v>553</v>
      </c>
      <c r="E87" s="299">
        <v>85200</v>
      </c>
      <c r="F87" s="317">
        <v>87200</v>
      </c>
      <c r="G87" s="317">
        <v>87200</v>
      </c>
      <c r="H87" s="309">
        <f t="shared" si="8"/>
        <v>100</v>
      </c>
    </row>
    <row r="88" spans="1:8" ht="78.75" x14ac:dyDescent="0.2">
      <c r="A88" s="231">
        <f t="shared" si="7"/>
        <v>82</v>
      </c>
      <c r="B88" s="230" t="s">
        <v>363</v>
      </c>
      <c r="C88" s="230" t="s">
        <v>554</v>
      </c>
      <c r="D88" s="295" t="s">
        <v>555</v>
      </c>
      <c r="E88" s="299">
        <v>4403000</v>
      </c>
      <c r="F88" s="317">
        <v>4529221</v>
      </c>
      <c r="G88" s="317">
        <v>4529221</v>
      </c>
      <c r="H88" s="309">
        <f t="shared" si="8"/>
        <v>100</v>
      </c>
    </row>
    <row r="89" spans="1:8" ht="94.5" x14ac:dyDescent="0.2">
      <c r="A89" s="231">
        <f t="shared" si="7"/>
        <v>83</v>
      </c>
      <c r="B89" s="230" t="s">
        <v>363</v>
      </c>
      <c r="C89" s="230" t="s">
        <v>556</v>
      </c>
      <c r="D89" s="334" t="s">
        <v>870</v>
      </c>
      <c r="E89" s="299">
        <v>628700</v>
      </c>
      <c r="F89" s="317">
        <v>631225</v>
      </c>
      <c r="G89" s="317">
        <v>588148</v>
      </c>
      <c r="H89" s="309">
        <f t="shared" si="8"/>
        <v>93.175650520812709</v>
      </c>
    </row>
    <row r="90" spans="1:8" ht="63" x14ac:dyDescent="0.2">
      <c r="A90" s="231">
        <f t="shared" si="7"/>
        <v>84</v>
      </c>
      <c r="B90" s="230" t="s">
        <v>363</v>
      </c>
      <c r="C90" s="230" t="s">
        <v>557</v>
      </c>
      <c r="D90" s="295" t="s">
        <v>871</v>
      </c>
      <c r="E90" s="299">
        <v>2170700</v>
      </c>
      <c r="F90" s="317">
        <v>2221190</v>
      </c>
      <c r="G90" s="317">
        <v>2221190</v>
      </c>
      <c r="H90" s="309">
        <f t="shared" si="8"/>
        <v>100</v>
      </c>
    </row>
    <row r="91" spans="1:8" ht="157.5" x14ac:dyDescent="0.2">
      <c r="A91" s="231">
        <f t="shared" si="7"/>
        <v>85</v>
      </c>
      <c r="B91" s="230" t="s">
        <v>363</v>
      </c>
      <c r="C91" s="230" t="s">
        <v>558</v>
      </c>
      <c r="D91" s="334" t="s">
        <v>872</v>
      </c>
      <c r="E91" s="299">
        <v>193500</v>
      </c>
      <c r="F91" s="299">
        <v>93500</v>
      </c>
      <c r="G91" s="299">
        <v>73844</v>
      </c>
      <c r="H91" s="309">
        <f t="shared" si="8"/>
        <v>78.977540106951878</v>
      </c>
    </row>
    <row r="92" spans="1:8" ht="189" x14ac:dyDescent="0.2">
      <c r="A92" s="231">
        <f t="shared" si="7"/>
        <v>86</v>
      </c>
      <c r="B92" s="230" t="s">
        <v>363</v>
      </c>
      <c r="C92" s="230" t="s">
        <v>559</v>
      </c>
      <c r="D92" s="334" t="s">
        <v>370</v>
      </c>
      <c r="E92" s="299">
        <v>184848800</v>
      </c>
      <c r="F92" s="299">
        <v>190170732.02000001</v>
      </c>
      <c r="G92" s="299">
        <v>190170732.02000001</v>
      </c>
      <c r="H92" s="309">
        <f t="shared" si="8"/>
        <v>100</v>
      </c>
    </row>
    <row r="93" spans="1:8" ht="110.25" x14ac:dyDescent="0.2">
      <c r="A93" s="231">
        <f t="shared" si="7"/>
        <v>87</v>
      </c>
      <c r="B93" s="230" t="s">
        <v>363</v>
      </c>
      <c r="C93" s="230" t="s">
        <v>560</v>
      </c>
      <c r="D93" s="334" t="s">
        <v>873</v>
      </c>
      <c r="E93" s="299">
        <v>13391500</v>
      </c>
      <c r="F93" s="299">
        <v>7311800</v>
      </c>
      <c r="G93" s="299">
        <v>6320350</v>
      </c>
      <c r="H93" s="309">
        <f t="shared" si="8"/>
        <v>86.440411389808261</v>
      </c>
    </row>
    <row r="94" spans="1:8" ht="78.75" x14ac:dyDescent="0.2">
      <c r="A94" s="231">
        <f t="shared" si="7"/>
        <v>88</v>
      </c>
      <c r="B94" s="230" t="s">
        <v>363</v>
      </c>
      <c r="C94" s="230" t="s">
        <v>561</v>
      </c>
      <c r="D94" s="295" t="s">
        <v>369</v>
      </c>
      <c r="E94" s="299">
        <v>31273200</v>
      </c>
      <c r="F94" s="299">
        <v>36510100</v>
      </c>
      <c r="G94" s="299">
        <v>29770925</v>
      </c>
      <c r="H94" s="309">
        <f t="shared" si="8"/>
        <v>81.541614512148698</v>
      </c>
    </row>
    <row r="95" spans="1:8" ht="157.5" x14ac:dyDescent="0.2">
      <c r="A95" s="231">
        <f t="shared" si="7"/>
        <v>89</v>
      </c>
      <c r="B95" s="230" t="s">
        <v>363</v>
      </c>
      <c r="C95" s="230" t="s">
        <v>874</v>
      </c>
      <c r="D95" s="334" t="s">
        <v>563</v>
      </c>
      <c r="E95" s="299">
        <v>3522500</v>
      </c>
      <c r="F95" s="299">
        <v>3419175.48</v>
      </c>
      <c r="G95" s="299">
        <v>3419175.48</v>
      </c>
      <c r="H95" s="309">
        <f t="shared" si="8"/>
        <v>100</v>
      </c>
    </row>
    <row r="96" spans="1:8" ht="220.5" x14ac:dyDescent="0.2">
      <c r="A96" s="231">
        <f t="shared" si="7"/>
        <v>90</v>
      </c>
      <c r="B96" s="230" t="s">
        <v>363</v>
      </c>
      <c r="C96" s="230" t="s">
        <v>562</v>
      </c>
      <c r="D96" s="334" t="s">
        <v>875</v>
      </c>
      <c r="E96" s="299">
        <v>44403900</v>
      </c>
      <c r="F96" s="299">
        <v>51314020</v>
      </c>
      <c r="G96" s="299">
        <v>51314020</v>
      </c>
      <c r="H96" s="309">
        <f t="shared" si="8"/>
        <v>100</v>
      </c>
    </row>
    <row r="97" spans="1:8" ht="94.5" x14ac:dyDescent="0.2">
      <c r="A97" s="231">
        <f t="shared" si="7"/>
        <v>91</v>
      </c>
      <c r="B97" s="230" t="s">
        <v>363</v>
      </c>
      <c r="C97" s="230" t="s">
        <v>564</v>
      </c>
      <c r="D97" s="295" t="s">
        <v>876</v>
      </c>
      <c r="E97" s="299">
        <v>19566000</v>
      </c>
      <c r="F97" s="299">
        <v>19566000</v>
      </c>
      <c r="G97" s="299">
        <v>19566000</v>
      </c>
      <c r="H97" s="309">
        <f t="shared" si="8"/>
        <v>100</v>
      </c>
    </row>
    <row r="98" spans="1:8" ht="94.5" x14ac:dyDescent="0.2">
      <c r="A98" s="231">
        <f t="shared" si="7"/>
        <v>92</v>
      </c>
      <c r="B98" s="230" t="s">
        <v>363</v>
      </c>
      <c r="C98" s="230" t="s">
        <v>565</v>
      </c>
      <c r="D98" s="295" t="s">
        <v>368</v>
      </c>
      <c r="E98" s="299">
        <v>866000</v>
      </c>
      <c r="F98" s="299">
        <v>891244</v>
      </c>
      <c r="G98" s="299">
        <v>891244</v>
      </c>
      <c r="H98" s="309">
        <f t="shared" si="8"/>
        <v>100</v>
      </c>
    </row>
    <row r="99" spans="1:8" ht="141.75" x14ac:dyDescent="0.2">
      <c r="A99" s="231">
        <f t="shared" si="7"/>
        <v>93</v>
      </c>
      <c r="B99" s="230" t="s">
        <v>363</v>
      </c>
      <c r="C99" s="230" t="s">
        <v>566</v>
      </c>
      <c r="D99" s="334" t="s">
        <v>367</v>
      </c>
      <c r="E99" s="299">
        <v>31080700</v>
      </c>
      <c r="F99" s="299">
        <v>35174880.939999998</v>
      </c>
      <c r="G99" s="299">
        <v>35174880.939999998</v>
      </c>
      <c r="H99" s="309">
        <f t="shared" si="8"/>
        <v>100</v>
      </c>
    </row>
    <row r="100" spans="1:8" ht="78.75" x14ac:dyDescent="0.2">
      <c r="A100" s="231">
        <f t="shared" si="7"/>
        <v>94</v>
      </c>
      <c r="B100" s="230" t="s">
        <v>363</v>
      </c>
      <c r="C100" s="230" t="s">
        <v>567</v>
      </c>
      <c r="D100" s="295" t="s">
        <v>366</v>
      </c>
      <c r="E100" s="299">
        <v>3205100</v>
      </c>
      <c r="F100" s="299">
        <v>2889700</v>
      </c>
      <c r="G100" s="299">
        <v>2889691</v>
      </c>
      <c r="H100" s="309">
        <f t="shared" si="8"/>
        <v>99.999688548984324</v>
      </c>
    </row>
    <row r="101" spans="1:8" ht="126" x14ac:dyDescent="0.2">
      <c r="A101" s="231">
        <f t="shared" si="7"/>
        <v>95</v>
      </c>
      <c r="B101" s="230" t="s">
        <v>363</v>
      </c>
      <c r="C101" s="230" t="s">
        <v>568</v>
      </c>
      <c r="D101" s="334" t="s">
        <v>569</v>
      </c>
      <c r="E101" s="299">
        <v>19800</v>
      </c>
      <c r="F101" s="299">
        <v>20400</v>
      </c>
      <c r="G101" s="299">
        <v>20400</v>
      </c>
      <c r="H101" s="309" t="s">
        <v>377</v>
      </c>
    </row>
    <row r="102" spans="1:8" ht="94.5" x14ac:dyDescent="0.2">
      <c r="A102" s="231">
        <f t="shared" si="7"/>
        <v>96</v>
      </c>
      <c r="B102" s="230" t="s">
        <v>363</v>
      </c>
      <c r="C102" s="230" t="s">
        <v>570</v>
      </c>
      <c r="D102" s="295" t="s">
        <v>571</v>
      </c>
      <c r="E102" s="299">
        <v>2437300</v>
      </c>
      <c r="F102" s="299">
        <v>87300</v>
      </c>
      <c r="G102" s="299">
        <v>39000</v>
      </c>
      <c r="H102" s="309">
        <f t="shared" si="8"/>
        <v>44.673539518900348</v>
      </c>
    </row>
    <row r="103" spans="1:8" ht="47.25" x14ac:dyDescent="0.2">
      <c r="A103" s="231">
        <f t="shared" si="7"/>
        <v>97</v>
      </c>
      <c r="B103" s="230" t="s">
        <v>363</v>
      </c>
      <c r="C103" s="230" t="s">
        <v>572</v>
      </c>
      <c r="D103" s="295" t="s">
        <v>877</v>
      </c>
      <c r="E103" s="299">
        <v>2736600</v>
      </c>
      <c r="F103" s="299">
        <v>3244400</v>
      </c>
      <c r="G103" s="299">
        <v>3244400</v>
      </c>
      <c r="H103" s="309">
        <f t="shared" si="8"/>
        <v>100</v>
      </c>
    </row>
    <row r="104" spans="1:8" ht="63" x14ac:dyDescent="0.2">
      <c r="A104" s="231">
        <f t="shared" si="7"/>
        <v>98</v>
      </c>
      <c r="B104" s="230" t="s">
        <v>363</v>
      </c>
      <c r="C104" s="230" t="s">
        <v>573</v>
      </c>
      <c r="D104" s="295" t="s">
        <v>365</v>
      </c>
      <c r="E104" s="299">
        <v>2500</v>
      </c>
      <c r="F104" s="299">
        <v>1000</v>
      </c>
      <c r="G104" s="299">
        <v>999</v>
      </c>
      <c r="H104" s="309">
        <f t="shared" si="8"/>
        <v>99.9</v>
      </c>
    </row>
    <row r="105" spans="1:8" ht="220.5" x14ac:dyDescent="0.2">
      <c r="A105" s="231">
        <f t="shared" si="7"/>
        <v>99</v>
      </c>
      <c r="B105" s="230" t="s">
        <v>363</v>
      </c>
      <c r="C105" s="230" t="s">
        <v>574</v>
      </c>
      <c r="D105" s="334" t="s">
        <v>878</v>
      </c>
      <c r="E105" s="299">
        <v>0</v>
      </c>
      <c r="F105" s="299">
        <v>21868739.940000001</v>
      </c>
      <c r="G105" s="299">
        <v>21213370.510000002</v>
      </c>
      <c r="H105" s="309">
        <f t="shared" si="8"/>
        <v>97.003167846898819</v>
      </c>
    </row>
    <row r="106" spans="1:8" ht="126" x14ac:dyDescent="0.2">
      <c r="A106" s="231">
        <f t="shared" si="7"/>
        <v>100</v>
      </c>
      <c r="B106" s="230" t="s">
        <v>363</v>
      </c>
      <c r="C106" s="230" t="s">
        <v>575</v>
      </c>
      <c r="D106" s="334" t="s">
        <v>879</v>
      </c>
      <c r="E106" s="299">
        <v>5507810</v>
      </c>
      <c r="F106" s="299">
        <v>5681340</v>
      </c>
      <c r="G106" s="299">
        <v>5681340</v>
      </c>
      <c r="H106" s="309">
        <f t="shared" si="8"/>
        <v>100</v>
      </c>
    </row>
    <row r="107" spans="1:8" ht="78.75" x14ac:dyDescent="0.2">
      <c r="A107" s="231">
        <f t="shared" si="7"/>
        <v>101</v>
      </c>
      <c r="B107" s="230" t="s">
        <v>363</v>
      </c>
      <c r="C107" s="230" t="s">
        <v>880</v>
      </c>
      <c r="D107" s="295" t="s">
        <v>881</v>
      </c>
      <c r="E107" s="299">
        <v>0</v>
      </c>
      <c r="F107" s="299">
        <v>255570</v>
      </c>
      <c r="G107" s="299">
        <v>255457.99</v>
      </c>
      <c r="H107" s="309">
        <f t="shared" si="8"/>
        <v>99.956172477207801</v>
      </c>
    </row>
    <row r="108" spans="1:8" ht="78.75" x14ac:dyDescent="0.2">
      <c r="A108" s="231">
        <f t="shared" si="7"/>
        <v>102</v>
      </c>
      <c r="B108" s="230" t="s">
        <v>363</v>
      </c>
      <c r="C108" s="230" t="s">
        <v>576</v>
      </c>
      <c r="D108" s="295" t="s">
        <v>577</v>
      </c>
      <c r="E108" s="299">
        <v>0</v>
      </c>
      <c r="F108" s="299">
        <v>14787600</v>
      </c>
      <c r="G108" s="299">
        <v>14594075.75</v>
      </c>
      <c r="H108" s="309">
        <f t="shared" si="8"/>
        <v>98.691307243907062</v>
      </c>
    </row>
    <row r="109" spans="1:8" ht="63" x14ac:dyDescent="0.2">
      <c r="A109" s="231">
        <f t="shared" si="7"/>
        <v>103</v>
      </c>
      <c r="B109" s="230" t="s">
        <v>363</v>
      </c>
      <c r="C109" s="230" t="s">
        <v>578</v>
      </c>
      <c r="D109" s="295" t="s">
        <v>579</v>
      </c>
      <c r="E109" s="299">
        <v>0</v>
      </c>
      <c r="F109" s="299">
        <v>100000</v>
      </c>
      <c r="G109" s="299">
        <v>100000</v>
      </c>
      <c r="H109" s="309">
        <f t="shared" si="8"/>
        <v>100</v>
      </c>
    </row>
    <row r="110" spans="1:8" ht="94.5" x14ac:dyDescent="0.2">
      <c r="A110" s="231">
        <f t="shared" si="7"/>
        <v>104</v>
      </c>
      <c r="B110" s="230" t="s">
        <v>363</v>
      </c>
      <c r="C110" s="230" t="s">
        <v>580</v>
      </c>
      <c r="D110" s="334" t="s">
        <v>581</v>
      </c>
      <c r="E110" s="299">
        <v>0</v>
      </c>
      <c r="F110" s="299">
        <v>462000</v>
      </c>
      <c r="G110" s="299">
        <v>431600</v>
      </c>
      <c r="H110" s="309">
        <f t="shared" si="8"/>
        <v>93.419913419913428</v>
      </c>
    </row>
    <row r="111" spans="1:8" ht="47.25" x14ac:dyDescent="0.2">
      <c r="A111" s="231">
        <f t="shared" si="7"/>
        <v>105</v>
      </c>
      <c r="B111" s="230" t="s">
        <v>363</v>
      </c>
      <c r="C111" s="230" t="s">
        <v>582</v>
      </c>
      <c r="D111" s="295" t="s">
        <v>882</v>
      </c>
      <c r="E111" s="299">
        <v>0</v>
      </c>
      <c r="F111" s="317">
        <v>36999044.939999998</v>
      </c>
      <c r="G111" s="317">
        <v>28999518.420000002</v>
      </c>
      <c r="H111" s="309">
        <f t="shared" si="8"/>
        <v>78.379099966032811</v>
      </c>
    </row>
    <row r="112" spans="1:8" ht="94.5" x14ac:dyDescent="0.2">
      <c r="A112" s="231">
        <f t="shared" si="7"/>
        <v>106</v>
      </c>
      <c r="B112" s="230" t="s">
        <v>363</v>
      </c>
      <c r="C112" s="230" t="s">
        <v>883</v>
      </c>
      <c r="D112" s="295" t="s">
        <v>884</v>
      </c>
      <c r="E112" s="299">
        <v>0</v>
      </c>
      <c r="F112" s="299">
        <v>2045000</v>
      </c>
      <c r="G112" s="299">
        <v>2045000</v>
      </c>
      <c r="H112" s="309">
        <f t="shared" si="8"/>
        <v>100</v>
      </c>
    </row>
    <row r="113" spans="1:8" ht="63" x14ac:dyDescent="0.2">
      <c r="A113" s="231">
        <f t="shared" si="7"/>
        <v>107</v>
      </c>
      <c r="B113" s="230" t="s">
        <v>363</v>
      </c>
      <c r="C113" s="230" t="s">
        <v>583</v>
      </c>
      <c r="D113" s="295" t="s">
        <v>584</v>
      </c>
      <c r="E113" s="299">
        <v>0</v>
      </c>
      <c r="F113" s="299">
        <v>29230</v>
      </c>
      <c r="G113" s="299">
        <v>29230</v>
      </c>
      <c r="H113" s="309">
        <f t="shared" si="8"/>
        <v>100</v>
      </c>
    </row>
    <row r="114" spans="1:8" ht="47.25" x14ac:dyDescent="0.2">
      <c r="A114" s="231">
        <f t="shared" si="7"/>
        <v>108</v>
      </c>
      <c r="B114" s="230" t="s">
        <v>363</v>
      </c>
      <c r="C114" s="230" t="s">
        <v>585</v>
      </c>
      <c r="D114" s="295" t="s">
        <v>586</v>
      </c>
      <c r="E114" s="299">
        <v>0</v>
      </c>
      <c r="F114" s="299">
        <v>2585900</v>
      </c>
      <c r="G114" s="299">
        <v>2582444</v>
      </c>
      <c r="H114" s="309">
        <f t="shared" si="8"/>
        <v>99.866352140453998</v>
      </c>
    </row>
    <row r="115" spans="1:8" ht="47.25" x14ac:dyDescent="0.2">
      <c r="A115" s="231">
        <f t="shared" si="7"/>
        <v>109</v>
      </c>
      <c r="B115" s="230" t="s">
        <v>363</v>
      </c>
      <c r="C115" s="230" t="s">
        <v>587</v>
      </c>
      <c r="D115" s="295" t="s">
        <v>588</v>
      </c>
      <c r="E115" s="299">
        <v>0</v>
      </c>
      <c r="F115" s="299">
        <v>342400</v>
      </c>
      <c r="G115" s="299">
        <v>342400</v>
      </c>
      <c r="H115" s="309">
        <f t="shared" si="8"/>
        <v>100</v>
      </c>
    </row>
    <row r="116" spans="1:8" ht="63" x14ac:dyDescent="0.2">
      <c r="A116" s="231">
        <f t="shared" si="7"/>
        <v>110</v>
      </c>
      <c r="B116" s="230" t="s">
        <v>363</v>
      </c>
      <c r="C116" s="230" t="s">
        <v>885</v>
      </c>
      <c r="D116" s="295" t="s">
        <v>886</v>
      </c>
      <c r="E116" s="299">
        <v>0</v>
      </c>
      <c r="F116" s="299">
        <v>2715230</v>
      </c>
      <c r="G116" s="299">
        <v>2022846.45</v>
      </c>
      <c r="H116" s="309">
        <f t="shared" si="8"/>
        <v>74.500003682929247</v>
      </c>
    </row>
    <row r="117" spans="1:8" ht="110.25" x14ac:dyDescent="0.2">
      <c r="A117" s="231">
        <f t="shared" si="7"/>
        <v>111</v>
      </c>
      <c r="B117" s="230" t="s">
        <v>363</v>
      </c>
      <c r="C117" s="230" t="s">
        <v>589</v>
      </c>
      <c r="D117" s="334" t="s">
        <v>887</v>
      </c>
      <c r="E117" s="299">
        <v>0</v>
      </c>
      <c r="F117" s="299">
        <v>238226.03</v>
      </c>
      <c r="G117" s="299">
        <v>238226.03</v>
      </c>
      <c r="H117" s="309">
        <f t="shared" si="8"/>
        <v>100</v>
      </c>
    </row>
    <row r="118" spans="1:8" ht="78.75" x14ac:dyDescent="0.2">
      <c r="A118" s="231">
        <f t="shared" si="7"/>
        <v>112</v>
      </c>
      <c r="B118" s="230" t="s">
        <v>363</v>
      </c>
      <c r="C118" s="230" t="s">
        <v>590</v>
      </c>
      <c r="D118" s="295" t="s">
        <v>591</v>
      </c>
      <c r="E118" s="299">
        <v>0</v>
      </c>
      <c r="F118" s="299">
        <v>1444990</v>
      </c>
      <c r="G118" s="299">
        <v>1322744.6299999999</v>
      </c>
      <c r="H118" s="309">
        <f t="shared" si="8"/>
        <v>91.540054256430835</v>
      </c>
    </row>
    <row r="119" spans="1:8" ht="31.5" x14ac:dyDescent="0.2">
      <c r="A119" s="231">
        <f t="shared" si="7"/>
        <v>113</v>
      </c>
      <c r="B119" s="230" t="s">
        <v>363</v>
      </c>
      <c r="C119" s="230" t="s">
        <v>592</v>
      </c>
      <c r="D119" s="295" t="s">
        <v>593</v>
      </c>
      <c r="E119" s="299">
        <v>0</v>
      </c>
      <c r="F119" s="299">
        <v>980000</v>
      </c>
      <c r="G119" s="299">
        <v>980000</v>
      </c>
      <c r="H119" s="309">
        <f t="shared" si="8"/>
        <v>100</v>
      </c>
    </row>
    <row r="120" spans="1:8" ht="47.25" x14ac:dyDescent="0.2">
      <c r="A120" s="231">
        <f t="shared" si="7"/>
        <v>114</v>
      </c>
      <c r="B120" s="230" t="s">
        <v>363</v>
      </c>
      <c r="C120" s="230" t="s">
        <v>594</v>
      </c>
      <c r="D120" s="295" t="s">
        <v>595</v>
      </c>
      <c r="E120" s="299">
        <v>0</v>
      </c>
      <c r="F120" s="299">
        <v>879900</v>
      </c>
      <c r="G120" s="299">
        <v>879900</v>
      </c>
      <c r="H120" s="309">
        <f t="shared" si="8"/>
        <v>100</v>
      </c>
    </row>
    <row r="121" spans="1:8" ht="63" x14ac:dyDescent="0.2">
      <c r="A121" s="231">
        <f t="shared" si="7"/>
        <v>115</v>
      </c>
      <c r="B121" s="230" t="s">
        <v>363</v>
      </c>
      <c r="C121" s="230" t="s">
        <v>596</v>
      </c>
      <c r="D121" s="295" t="s">
        <v>597</v>
      </c>
      <c r="E121" s="299">
        <v>0</v>
      </c>
      <c r="F121" s="299">
        <v>8000000</v>
      </c>
      <c r="G121" s="299">
        <v>8000000</v>
      </c>
      <c r="H121" s="309">
        <f t="shared" si="8"/>
        <v>100</v>
      </c>
    </row>
    <row r="122" spans="1:8" ht="31.5" x14ac:dyDescent="0.2">
      <c r="A122" s="231">
        <f t="shared" si="7"/>
        <v>116</v>
      </c>
      <c r="B122" s="230" t="s">
        <v>363</v>
      </c>
      <c r="C122" s="230" t="s">
        <v>524</v>
      </c>
      <c r="D122" s="295" t="s">
        <v>364</v>
      </c>
      <c r="E122" s="299">
        <v>0</v>
      </c>
      <c r="F122" s="299">
        <v>24999999.98</v>
      </c>
      <c r="G122" s="299">
        <v>24999999.98</v>
      </c>
      <c r="H122" s="309" t="s">
        <v>377</v>
      </c>
    </row>
    <row r="123" spans="1:8" ht="31.5" x14ac:dyDescent="0.2">
      <c r="A123" s="231">
        <f t="shared" si="7"/>
        <v>117</v>
      </c>
      <c r="B123" s="230" t="s">
        <v>363</v>
      </c>
      <c r="C123" s="230" t="s">
        <v>888</v>
      </c>
      <c r="D123" s="295" t="s">
        <v>889</v>
      </c>
      <c r="E123" s="299">
        <v>0</v>
      </c>
      <c r="F123" s="299">
        <v>0</v>
      </c>
      <c r="G123" s="299">
        <v>2634719.6800000002</v>
      </c>
      <c r="H123" s="309" t="s">
        <v>377</v>
      </c>
    </row>
    <row r="124" spans="1:8" ht="63" x14ac:dyDescent="0.2">
      <c r="A124" s="231">
        <f t="shared" si="7"/>
        <v>118</v>
      </c>
      <c r="B124" s="300" t="s">
        <v>363</v>
      </c>
      <c r="C124" s="230" t="s">
        <v>598</v>
      </c>
      <c r="D124" s="295" t="s">
        <v>599</v>
      </c>
      <c r="E124" s="299">
        <v>0</v>
      </c>
      <c r="F124" s="299">
        <v>367865.14</v>
      </c>
      <c r="G124" s="299">
        <v>367865.14</v>
      </c>
      <c r="H124" s="309">
        <f t="shared" si="8"/>
        <v>100</v>
      </c>
    </row>
    <row r="125" spans="1:8" ht="63" x14ac:dyDescent="0.2">
      <c r="A125" s="231">
        <f t="shared" si="7"/>
        <v>119</v>
      </c>
      <c r="B125" s="300" t="s">
        <v>363</v>
      </c>
      <c r="C125" s="230" t="s">
        <v>600</v>
      </c>
      <c r="D125" s="295" t="s">
        <v>362</v>
      </c>
      <c r="E125" s="299">
        <v>0</v>
      </c>
      <c r="F125" s="299">
        <v>-5771564.8300000001</v>
      </c>
      <c r="G125" s="299">
        <v>-5771564.8300000001</v>
      </c>
      <c r="H125" s="309">
        <f t="shared" si="8"/>
        <v>100</v>
      </c>
    </row>
    <row r="126" spans="1:8" ht="15.75" x14ac:dyDescent="0.2">
      <c r="A126" s="231">
        <f t="shared" si="7"/>
        <v>120</v>
      </c>
      <c r="B126" s="296" t="s">
        <v>360</v>
      </c>
      <c r="C126" s="351" t="s">
        <v>890</v>
      </c>
      <c r="D126" s="352"/>
      <c r="E126" s="335">
        <f>E127+E128+E129</f>
        <v>690000</v>
      </c>
      <c r="F126" s="335">
        <f t="shared" ref="F126:G126" si="9">F127+F128+F129</f>
        <v>690000</v>
      </c>
      <c r="G126" s="335">
        <f t="shared" si="9"/>
        <v>783909.42999999993</v>
      </c>
      <c r="H126" s="307">
        <f t="shared" si="8"/>
        <v>113.61006231884056</v>
      </c>
    </row>
    <row r="127" spans="1:8" ht="31.5" x14ac:dyDescent="0.2">
      <c r="A127" s="231">
        <f t="shared" si="7"/>
        <v>121</v>
      </c>
      <c r="B127" s="300" t="s">
        <v>360</v>
      </c>
      <c r="C127" s="230" t="s">
        <v>515</v>
      </c>
      <c r="D127" s="295" t="s">
        <v>361</v>
      </c>
      <c r="E127" s="299">
        <v>0</v>
      </c>
      <c r="F127" s="299">
        <v>0</v>
      </c>
      <c r="G127" s="299">
        <v>585187.48</v>
      </c>
      <c r="H127" s="309" t="s">
        <v>377</v>
      </c>
    </row>
    <row r="128" spans="1:8" ht="94.5" x14ac:dyDescent="0.2">
      <c r="A128" s="231">
        <f t="shared" si="7"/>
        <v>122</v>
      </c>
      <c r="B128" s="230" t="s">
        <v>360</v>
      </c>
      <c r="C128" s="230" t="s">
        <v>601</v>
      </c>
      <c r="D128" s="334" t="s">
        <v>602</v>
      </c>
      <c r="E128" s="299">
        <v>450000</v>
      </c>
      <c r="F128" s="299">
        <v>450000</v>
      </c>
      <c r="G128" s="299">
        <v>0</v>
      </c>
      <c r="H128" s="309">
        <f t="shared" si="8"/>
        <v>0</v>
      </c>
    </row>
    <row r="129" spans="1:8" ht="78.75" x14ac:dyDescent="0.2">
      <c r="A129" s="231">
        <f t="shared" si="7"/>
        <v>123</v>
      </c>
      <c r="B129" s="336" t="s">
        <v>360</v>
      </c>
      <c r="C129" s="230" t="s">
        <v>520</v>
      </c>
      <c r="D129" s="295" t="s">
        <v>891</v>
      </c>
      <c r="E129" s="299">
        <v>240000</v>
      </c>
      <c r="F129" s="299">
        <v>240000</v>
      </c>
      <c r="G129" s="299">
        <v>198721.95</v>
      </c>
      <c r="H129" s="337">
        <f>G129/F129*100</f>
        <v>82.800812500000006</v>
      </c>
    </row>
    <row r="130" spans="1:8" ht="15.75" x14ac:dyDescent="0.25">
      <c r="A130" s="338"/>
      <c r="B130" s="339"/>
      <c r="C130" s="339"/>
      <c r="D130" s="340" t="s">
        <v>892</v>
      </c>
      <c r="E130" s="341">
        <f>E8+E12+E14+E16+E21+E41+E43+E55+E60+E126</f>
        <v>855462330</v>
      </c>
      <c r="F130" s="342">
        <f t="shared" ref="F130:G130" si="10">F8+F12+F14+F16+F21+F41+F43+F55+F60+F126</f>
        <v>1080910091.6200001</v>
      </c>
      <c r="G130" s="342">
        <f t="shared" si="10"/>
        <v>1062148376.08</v>
      </c>
      <c r="H130" s="337">
        <f>G130/F130*100</f>
        <v>98.264266779868692</v>
      </c>
    </row>
  </sheetData>
  <autoFilter ref="A7:H130"/>
  <mergeCells count="11">
    <mergeCell ref="C21:D21"/>
    <mergeCell ref="A4:H4"/>
    <mergeCell ref="C8:D8"/>
    <mergeCell ref="C12:D12"/>
    <mergeCell ref="C14:D14"/>
    <mergeCell ref="C16:D16"/>
    <mergeCell ref="C41:D41"/>
    <mergeCell ref="C43:D43"/>
    <mergeCell ref="C55:D55"/>
    <mergeCell ref="C60:D60"/>
    <mergeCell ref="C126:D126"/>
  </mergeCells>
  <pageMargins left="0.19685039370078741" right="0.19685039370078741" top="0.59055118110236227" bottom="0.19685039370078741" header="0.51181102362204722" footer="0.51181102362204722"/>
  <pageSetup paperSize="9" scale="88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D16"/>
  <sheetViews>
    <sheetView workbookViewId="0">
      <selection activeCell="C23" sqref="C23"/>
    </sheetView>
  </sheetViews>
  <sheetFormatPr defaultRowHeight="12.75" x14ac:dyDescent="0.2"/>
  <sheetData>
    <row r="1" spans="1:4" ht="38.25" x14ac:dyDescent="0.2">
      <c r="B1" s="9" t="s">
        <v>49</v>
      </c>
      <c r="C1" s="9" t="s">
        <v>50</v>
      </c>
      <c r="D1" s="8" t="s">
        <v>40</v>
      </c>
    </row>
    <row r="2" spans="1:4" hidden="1" x14ac:dyDescent="0.2">
      <c r="A2" t="s">
        <v>39</v>
      </c>
      <c r="B2">
        <v>385.4</v>
      </c>
      <c r="C2">
        <v>2</v>
      </c>
      <c r="D2" s="11">
        <f>C2/B2*100</f>
        <v>0.51894135962636223</v>
      </c>
    </row>
    <row r="3" spans="1:4" hidden="1" x14ac:dyDescent="0.2">
      <c r="A3" t="s">
        <v>0</v>
      </c>
      <c r="B3">
        <v>415.9</v>
      </c>
      <c r="C3">
        <v>5.6</v>
      </c>
      <c r="D3" s="11">
        <f>C3/B3*100</f>
        <v>1.346477518634287</v>
      </c>
    </row>
    <row r="4" spans="1:4" hidden="1" x14ac:dyDescent="0.2">
      <c r="A4" t="s">
        <v>1</v>
      </c>
      <c r="B4">
        <v>502.8</v>
      </c>
      <c r="C4">
        <v>16.600000000000001</v>
      </c>
      <c r="D4" s="11">
        <f>C4/B4*100</f>
        <v>3.3015115354017506</v>
      </c>
    </row>
    <row r="5" spans="1:4" hidden="1" x14ac:dyDescent="0.2">
      <c r="A5" t="s">
        <v>41</v>
      </c>
      <c r="B5">
        <v>523.70000000000005</v>
      </c>
      <c r="C5">
        <v>20.9</v>
      </c>
      <c r="D5">
        <v>4</v>
      </c>
    </row>
    <row r="6" spans="1:4" hidden="1" x14ac:dyDescent="0.2">
      <c r="A6" t="s">
        <v>45</v>
      </c>
      <c r="B6">
        <v>582.4</v>
      </c>
      <c r="C6">
        <v>28.2</v>
      </c>
      <c r="D6" s="11">
        <f>C6/B6*100</f>
        <v>4.8420329670329672</v>
      </c>
    </row>
    <row r="7" spans="1:4" hidden="1" x14ac:dyDescent="0.2">
      <c r="A7" t="s">
        <v>77</v>
      </c>
      <c r="B7" s="15">
        <v>616</v>
      </c>
      <c r="C7">
        <v>587.70000000000005</v>
      </c>
      <c r="D7" s="15">
        <f>C7/B7*100</f>
        <v>95.405844155844164</v>
      </c>
    </row>
    <row r="8" spans="1:4" x14ac:dyDescent="0.2">
      <c r="A8" s="5" t="s">
        <v>92</v>
      </c>
      <c r="B8">
        <v>545.70000000000005</v>
      </c>
      <c r="C8">
        <v>518.1</v>
      </c>
      <c r="D8" s="15">
        <f>C8/B8*100</f>
        <v>94.942275975810887</v>
      </c>
    </row>
    <row r="9" spans="1:4" x14ac:dyDescent="0.2">
      <c r="A9" t="s">
        <v>109</v>
      </c>
      <c r="B9">
        <v>637.5</v>
      </c>
      <c r="C9">
        <v>610.70000000000005</v>
      </c>
      <c r="D9">
        <v>95.8</v>
      </c>
    </row>
    <row r="10" spans="1:4" x14ac:dyDescent="0.2">
      <c r="A10" s="5" t="s">
        <v>160</v>
      </c>
      <c r="B10">
        <v>674.9</v>
      </c>
      <c r="C10">
        <v>649.70000000000005</v>
      </c>
      <c r="D10">
        <v>96.3</v>
      </c>
    </row>
    <row r="11" spans="1:4" x14ac:dyDescent="0.2">
      <c r="A11" t="s">
        <v>213</v>
      </c>
      <c r="B11">
        <v>754.6</v>
      </c>
      <c r="C11">
        <v>726.2</v>
      </c>
      <c r="D11">
        <v>96.2</v>
      </c>
    </row>
    <row r="12" spans="1:4" x14ac:dyDescent="0.2">
      <c r="A12" s="5" t="s">
        <v>244</v>
      </c>
      <c r="B12">
        <v>882.5</v>
      </c>
      <c r="C12">
        <v>833.9</v>
      </c>
      <c r="D12">
        <v>94.5</v>
      </c>
    </row>
    <row r="13" spans="1:4" x14ac:dyDescent="0.2">
      <c r="A13" t="s">
        <v>255</v>
      </c>
      <c r="B13">
        <v>743.2</v>
      </c>
      <c r="C13">
        <v>711.6</v>
      </c>
      <c r="D13">
        <v>95.7</v>
      </c>
    </row>
    <row r="14" spans="1:4" x14ac:dyDescent="0.2">
      <c r="A14" s="5" t="s">
        <v>278</v>
      </c>
      <c r="B14">
        <v>853.2</v>
      </c>
      <c r="C14">
        <v>785.1</v>
      </c>
      <c r="D14" s="15">
        <v>92</v>
      </c>
    </row>
    <row r="15" spans="1:4" x14ac:dyDescent="0.2">
      <c r="A15" t="s">
        <v>422</v>
      </c>
      <c r="B15">
        <v>983.8</v>
      </c>
      <c r="C15">
        <v>914.3</v>
      </c>
      <c r="D15" s="15">
        <v>93</v>
      </c>
    </row>
    <row r="16" spans="1:4" x14ac:dyDescent="0.2">
      <c r="A16" s="174" t="s">
        <v>616</v>
      </c>
      <c r="B16">
        <v>1066.0999999999999</v>
      </c>
      <c r="C16">
        <v>978.9</v>
      </c>
      <c r="D16">
        <v>91.8</v>
      </c>
    </row>
  </sheetData>
  <phoneticPr fontId="22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G83"/>
  <sheetViews>
    <sheetView workbookViewId="0">
      <selection activeCell="G84" sqref="G84"/>
    </sheetView>
  </sheetViews>
  <sheetFormatPr defaultRowHeight="12.75" x14ac:dyDescent="0.2"/>
  <cols>
    <col min="1" max="1" width="19.5703125" style="5" customWidth="1"/>
    <col min="2" max="2" width="13.7109375" style="5" customWidth="1"/>
    <col min="3" max="3" width="14.28515625" style="5" customWidth="1"/>
    <col min="4" max="4" width="14.85546875" style="5" customWidth="1"/>
    <col min="5" max="5" width="14" style="5" customWidth="1"/>
    <col min="6" max="7" width="9.140625" style="5"/>
  </cols>
  <sheetData>
    <row r="1" spans="1:7" x14ac:dyDescent="0.2">
      <c r="A1" s="18"/>
      <c r="F1" s="12"/>
      <c r="G1" s="27" t="s">
        <v>200</v>
      </c>
    </row>
    <row r="2" spans="1:7" x14ac:dyDescent="0.2">
      <c r="A2" s="18"/>
      <c r="F2" s="12"/>
      <c r="G2" s="74" t="s">
        <v>196</v>
      </c>
    </row>
    <row r="3" spans="1:7" ht="20.25" customHeight="1" x14ac:dyDescent="0.2">
      <c r="A3" s="110" t="s">
        <v>746</v>
      </c>
      <c r="B3" s="109"/>
      <c r="C3" s="109"/>
      <c r="D3" s="109"/>
      <c r="E3" s="109"/>
      <c r="F3" s="109"/>
      <c r="G3" s="109"/>
    </row>
    <row r="4" spans="1:7" ht="20.25" customHeight="1" x14ac:dyDescent="0.2">
      <c r="A4" s="401" t="s">
        <v>48</v>
      </c>
      <c r="B4" s="401" t="s">
        <v>420</v>
      </c>
      <c r="C4" s="401" t="s">
        <v>610</v>
      </c>
      <c r="D4" s="401" t="s">
        <v>611</v>
      </c>
      <c r="E4" s="401"/>
      <c r="F4" s="400" t="s">
        <v>747</v>
      </c>
      <c r="G4" s="400" t="s">
        <v>33</v>
      </c>
    </row>
    <row r="5" spans="1:7" ht="70.5" customHeight="1" x14ac:dyDescent="0.2">
      <c r="A5" s="401"/>
      <c r="B5" s="401"/>
      <c r="C5" s="401"/>
      <c r="D5" s="75" t="s">
        <v>47</v>
      </c>
      <c r="E5" s="75" t="s">
        <v>249</v>
      </c>
      <c r="F5" s="400"/>
      <c r="G5" s="400"/>
    </row>
    <row r="6" spans="1:7" x14ac:dyDescent="0.2">
      <c r="A6" s="76" t="s">
        <v>28</v>
      </c>
      <c r="B6" s="77">
        <f>SUM(B7:B83)-B9-B39-B40-B50-B65-B74-B35-B33-B60-B61-B63-B53-B54-B56-B57-B58-B59</f>
        <v>983708.2</v>
      </c>
      <c r="C6" s="77">
        <f t="shared" ref="C6:E6" si="0">SUM(C7:C83)-C9-C39-C40-C50-C65-C74-C35-C33-C60-C61-C63-C53-C54-C56-C57-C58-C59</f>
        <v>1098285.8000000003</v>
      </c>
      <c r="D6" s="77">
        <f t="shared" si="0"/>
        <v>1066130.1999999997</v>
      </c>
      <c r="E6" s="77">
        <f t="shared" si="0"/>
        <v>540926.80000000005</v>
      </c>
      <c r="F6" s="78">
        <f t="shared" ref="F6:F83" si="1">D6/B6*100</f>
        <v>108.3787041726398</v>
      </c>
      <c r="G6" s="78">
        <f t="shared" ref="G6:G83" si="2">D6/C6*100</f>
        <v>97.072201060962399</v>
      </c>
    </row>
    <row r="7" spans="1:7" ht="22.5" x14ac:dyDescent="0.2">
      <c r="A7" s="38" t="s">
        <v>3</v>
      </c>
      <c r="B7" s="56">
        <v>5704.4</v>
      </c>
      <c r="C7" s="56">
        <v>6248.1</v>
      </c>
      <c r="D7" s="56">
        <v>6247.9</v>
      </c>
      <c r="E7" s="56">
        <v>157.6</v>
      </c>
      <c r="F7" s="79">
        <f t="shared" si="1"/>
        <v>109.52773297805203</v>
      </c>
      <c r="G7" s="79">
        <f t="shared" si="2"/>
        <v>99.996799026904171</v>
      </c>
    </row>
    <row r="8" spans="1:7" ht="22.5" x14ac:dyDescent="0.2">
      <c r="A8" s="38" t="s">
        <v>423</v>
      </c>
      <c r="B8" s="183">
        <v>1615.6</v>
      </c>
      <c r="C8" s="56">
        <v>1979.7</v>
      </c>
      <c r="D8" s="56">
        <v>1951.3</v>
      </c>
      <c r="E8" s="56">
        <v>63.6</v>
      </c>
      <c r="F8" s="79">
        <f t="shared" si="1"/>
        <v>120.77865808368409</v>
      </c>
      <c r="G8" s="79">
        <f t="shared" si="2"/>
        <v>98.565439207960793</v>
      </c>
    </row>
    <row r="9" spans="1:7" ht="33.75" x14ac:dyDescent="0.2">
      <c r="A9" s="38" t="s">
        <v>748</v>
      </c>
      <c r="B9" s="56">
        <f>SUM(B11:B27)</f>
        <v>88036.2</v>
      </c>
      <c r="C9" s="56">
        <f t="shared" ref="C9:E9" si="3">SUM(C11:C27)</f>
        <v>108203</v>
      </c>
      <c r="D9" s="56">
        <f t="shared" si="3"/>
        <v>104276</v>
      </c>
      <c r="E9" s="56">
        <f t="shared" si="3"/>
        <v>54544.100000000006</v>
      </c>
      <c r="F9" s="79">
        <f t="shared" si="1"/>
        <v>118.44672986794069</v>
      </c>
      <c r="G9" s="79">
        <f t="shared" si="2"/>
        <v>96.370710608763162</v>
      </c>
    </row>
    <row r="10" spans="1:7" x14ac:dyDescent="0.2">
      <c r="A10" s="38" t="s">
        <v>19</v>
      </c>
      <c r="B10" s="56"/>
      <c r="C10" s="56"/>
      <c r="D10" s="56"/>
      <c r="E10" s="56"/>
      <c r="F10" s="79"/>
      <c r="G10" s="79"/>
    </row>
    <row r="11" spans="1:7" ht="45" x14ac:dyDescent="0.2">
      <c r="A11" s="80" t="s">
        <v>749</v>
      </c>
      <c r="B11" s="28">
        <v>38592.800000000003</v>
      </c>
      <c r="C11" s="28">
        <v>40721.199999999997</v>
      </c>
      <c r="D11" s="28">
        <v>39630</v>
      </c>
      <c r="E11" s="28">
        <v>10135</v>
      </c>
      <c r="F11" s="79">
        <f t="shared" si="1"/>
        <v>102.68754793640265</v>
      </c>
      <c r="G11" s="79">
        <f t="shared" si="2"/>
        <v>97.320314725499259</v>
      </c>
    </row>
    <row r="12" spans="1:7" x14ac:dyDescent="0.2">
      <c r="A12" s="80" t="s">
        <v>226</v>
      </c>
      <c r="B12" s="28">
        <v>1000</v>
      </c>
      <c r="C12" s="28">
        <v>1000</v>
      </c>
      <c r="D12" s="28">
        <v>1000</v>
      </c>
      <c r="E12" s="184">
        <v>0</v>
      </c>
      <c r="F12" s="79">
        <f t="shared" si="1"/>
        <v>100</v>
      </c>
      <c r="G12" s="79">
        <f t="shared" si="2"/>
        <v>100</v>
      </c>
    </row>
    <row r="13" spans="1:7" ht="33.75" x14ac:dyDescent="0.2">
      <c r="A13" s="80" t="s">
        <v>302</v>
      </c>
      <c r="B13" s="184">
        <v>2446.4</v>
      </c>
      <c r="C13" s="28">
        <v>3327.2</v>
      </c>
      <c r="D13" s="28">
        <v>3327.2</v>
      </c>
      <c r="E13" s="184">
        <v>3327.2</v>
      </c>
      <c r="F13" s="79">
        <f t="shared" si="1"/>
        <v>136.00392413342053</v>
      </c>
      <c r="G13" s="79">
        <f t="shared" si="2"/>
        <v>100</v>
      </c>
    </row>
    <row r="14" spans="1:7" ht="33.75" x14ac:dyDescent="0.2">
      <c r="A14" s="80" t="s">
        <v>225</v>
      </c>
      <c r="B14" s="184">
        <v>0</v>
      </c>
      <c r="C14" s="28">
        <v>59.1</v>
      </c>
      <c r="D14" s="184">
        <v>57.8</v>
      </c>
      <c r="E14" s="184">
        <v>57.2</v>
      </c>
      <c r="F14" s="79">
        <v>0</v>
      </c>
      <c r="G14" s="79">
        <f t="shared" si="2"/>
        <v>97.800338409475458</v>
      </c>
    </row>
    <row r="15" spans="1:7" ht="33.75" x14ac:dyDescent="0.2">
      <c r="A15" s="80" t="s">
        <v>762</v>
      </c>
      <c r="B15" s="28">
        <v>4753.6000000000004</v>
      </c>
      <c r="C15" s="28">
        <v>1381.8</v>
      </c>
      <c r="D15" s="28">
        <v>1024.8</v>
      </c>
      <c r="E15" s="28">
        <v>402.8</v>
      </c>
      <c r="F15" s="79">
        <f t="shared" si="1"/>
        <v>21.558397845843146</v>
      </c>
      <c r="G15" s="79">
        <f t="shared" si="2"/>
        <v>74.164133738601819</v>
      </c>
    </row>
    <row r="16" spans="1:7" ht="90" x14ac:dyDescent="0.2">
      <c r="A16" s="80" t="s">
        <v>432</v>
      </c>
      <c r="B16" s="184">
        <v>1004.4</v>
      </c>
      <c r="C16" s="28">
        <v>1953.5</v>
      </c>
      <c r="D16" s="28">
        <v>1844.1</v>
      </c>
      <c r="E16" s="28">
        <v>301.10000000000002</v>
      </c>
      <c r="F16" s="79">
        <f t="shared" si="1"/>
        <v>183.6021505376344</v>
      </c>
      <c r="G16" s="79">
        <f t="shared" si="2"/>
        <v>94.399795239314045</v>
      </c>
    </row>
    <row r="17" spans="1:7" ht="33.75" x14ac:dyDescent="0.2">
      <c r="A17" s="80" t="s">
        <v>224</v>
      </c>
      <c r="B17" s="28">
        <v>30977.200000000001</v>
      </c>
      <c r="C17" s="28">
        <v>34938.199999999997</v>
      </c>
      <c r="D17" s="28">
        <v>34349.5</v>
      </c>
      <c r="E17" s="28">
        <v>34349.599999999999</v>
      </c>
      <c r="F17" s="79">
        <f t="shared" si="1"/>
        <v>110.88639386387406</v>
      </c>
      <c r="G17" s="79">
        <f t="shared" si="2"/>
        <v>98.315024815245209</v>
      </c>
    </row>
    <row r="18" spans="1:7" ht="22.5" x14ac:dyDescent="0.2">
      <c r="A18" s="80" t="s">
        <v>429</v>
      </c>
      <c r="B18" s="185">
        <v>2592</v>
      </c>
      <c r="C18" s="28">
        <v>4788</v>
      </c>
      <c r="D18" s="28">
        <v>4788</v>
      </c>
      <c r="E18" s="28">
        <v>3411.5</v>
      </c>
      <c r="F18" s="79">
        <f t="shared" si="1"/>
        <v>184.72222222222223</v>
      </c>
      <c r="G18" s="79">
        <f t="shared" si="2"/>
        <v>100</v>
      </c>
    </row>
    <row r="19" spans="1:7" ht="33.75" x14ac:dyDescent="0.2">
      <c r="A19" s="80" t="s">
        <v>750</v>
      </c>
      <c r="B19" s="28">
        <v>1336.9</v>
      </c>
      <c r="C19" s="28">
        <v>343.4</v>
      </c>
      <c r="D19" s="28">
        <v>258.10000000000002</v>
      </c>
      <c r="E19" s="28">
        <v>0</v>
      </c>
      <c r="F19" s="79">
        <f t="shared" si="1"/>
        <v>19.305856832971802</v>
      </c>
      <c r="G19" s="79">
        <f t="shared" si="2"/>
        <v>75.160163075131052</v>
      </c>
    </row>
    <row r="20" spans="1:7" ht="22.5" x14ac:dyDescent="0.2">
      <c r="A20" s="80" t="s">
        <v>229</v>
      </c>
      <c r="B20" s="184">
        <v>480.8</v>
      </c>
      <c r="C20" s="28">
        <v>542.6</v>
      </c>
      <c r="D20" s="28">
        <v>499.5</v>
      </c>
      <c r="E20" s="28">
        <v>499.5</v>
      </c>
      <c r="F20" s="79">
        <f t="shared" si="1"/>
        <v>103.88935108153079</v>
      </c>
      <c r="G20" s="79">
        <f t="shared" si="2"/>
        <v>92.056763730187981</v>
      </c>
    </row>
    <row r="21" spans="1:7" x14ac:dyDescent="0.2">
      <c r="A21" s="80" t="s">
        <v>430</v>
      </c>
      <c r="B21" s="184">
        <v>661.7</v>
      </c>
      <c r="C21" s="28">
        <v>681.3</v>
      </c>
      <c r="D21" s="28">
        <v>632.9</v>
      </c>
      <c r="E21" s="28">
        <v>601.29999999999995</v>
      </c>
      <c r="F21" s="79">
        <f t="shared" si="1"/>
        <v>95.647574429499755</v>
      </c>
      <c r="G21" s="79">
        <f t="shared" si="2"/>
        <v>92.895934243358298</v>
      </c>
    </row>
    <row r="22" spans="1:7" ht="56.25" x14ac:dyDescent="0.2">
      <c r="A22" s="80" t="s">
        <v>431</v>
      </c>
      <c r="B22" s="28">
        <v>646</v>
      </c>
      <c r="C22" s="28">
        <v>750</v>
      </c>
      <c r="D22" s="28">
        <v>620.70000000000005</v>
      </c>
      <c r="E22" s="184">
        <v>0</v>
      </c>
      <c r="F22" s="79">
        <f t="shared" si="1"/>
        <v>96.083591331269361</v>
      </c>
      <c r="G22" s="79">
        <f t="shared" si="2"/>
        <v>82.76</v>
      </c>
    </row>
    <row r="23" spans="1:7" ht="33.75" x14ac:dyDescent="0.2">
      <c r="A23" s="80" t="s">
        <v>751</v>
      </c>
      <c r="B23" s="28">
        <v>569.4</v>
      </c>
      <c r="C23" s="28">
        <v>7910.5</v>
      </c>
      <c r="D23" s="28">
        <v>6807.5</v>
      </c>
      <c r="E23" s="184">
        <v>1458.9</v>
      </c>
      <c r="F23" s="79">
        <f t="shared" si="1"/>
        <v>1195.5567263786443</v>
      </c>
      <c r="G23" s="79">
        <f t="shared" si="2"/>
        <v>86.056507174009226</v>
      </c>
    </row>
    <row r="24" spans="1:7" x14ac:dyDescent="0.2">
      <c r="A24" s="80" t="s">
        <v>303</v>
      </c>
      <c r="B24" s="28">
        <v>0</v>
      </c>
      <c r="C24" s="259">
        <v>510</v>
      </c>
      <c r="D24" s="259">
        <v>509.5</v>
      </c>
      <c r="E24" s="259">
        <v>0</v>
      </c>
      <c r="F24" s="79">
        <v>0</v>
      </c>
      <c r="G24" s="79">
        <f t="shared" si="2"/>
        <v>99.901960784313729</v>
      </c>
    </row>
    <row r="25" spans="1:7" x14ac:dyDescent="0.2">
      <c r="A25" s="80" t="s">
        <v>304</v>
      </c>
      <c r="B25" s="28">
        <v>418</v>
      </c>
      <c r="C25" s="28">
        <v>6855.8</v>
      </c>
      <c r="D25" s="28">
        <v>6855.8</v>
      </c>
      <c r="E25" s="184">
        <v>0</v>
      </c>
      <c r="F25" s="79">
        <f t="shared" si="1"/>
        <v>1640.1435406698563</v>
      </c>
      <c r="G25" s="79">
        <f t="shared" si="2"/>
        <v>100</v>
      </c>
    </row>
    <row r="26" spans="1:7" ht="22.5" x14ac:dyDescent="0.2">
      <c r="A26" s="80" t="s">
        <v>305</v>
      </c>
      <c r="B26" s="28">
        <v>986.9</v>
      </c>
      <c r="C26" s="28">
        <v>1450</v>
      </c>
      <c r="D26" s="28">
        <v>1418.1</v>
      </c>
      <c r="E26" s="184">
        <v>0</v>
      </c>
      <c r="F26" s="79">
        <f t="shared" si="1"/>
        <v>143.69237004762388</v>
      </c>
      <c r="G26" s="79">
        <f t="shared" si="2"/>
        <v>97.8</v>
      </c>
    </row>
    <row r="27" spans="1:7" ht="112.5" x14ac:dyDescent="0.2">
      <c r="A27" s="80" t="s">
        <v>752</v>
      </c>
      <c r="B27" s="28">
        <v>1570.1</v>
      </c>
      <c r="C27" s="28">
        <v>990.4</v>
      </c>
      <c r="D27" s="28">
        <v>652.5</v>
      </c>
      <c r="E27" s="28">
        <v>0</v>
      </c>
      <c r="F27" s="79">
        <f t="shared" si="1"/>
        <v>41.557862556525066</v>
      </c>
      <c r="G27" s="79">
        <f t="shared" si="2"/>
        <v>65.88247172859451</v>
      </c>
    </row>
    <row r="28" spans="1:7" ht="45" x14ac:dyDescent="0.2">
      <c r="A28" s="38" t="s">
        <v>433</v>
      </c>
      <c r="B28" s="56">
        <v>1378.1</v>
      </c>
      <c r="C28" s="56">
        <v>1600</v>
      </c>
      <c r="D28" s="56">
        <v>1413.1</v>
      </c>
      <c r="E28" s="183">
        <v>0</v>
      </c>
      <c r="F28" s="79">
        <f t="shared" si="1"/>
        <v>102.5397286118569</v>
      </c>
      <c r="G28" s="79">
        <f t="shared" si="2"/>
        <v>88.318749999999994</v>
      </c>
    </row>
    <row r="29" spans="1:7" ht="22.5" x14ac:dyDescent="0.2">
      <c r="A29" s="38" t="s">
        <v>42</v>
      </c>
      <c r="B29" s="56">
        <v>13511.8</v>
      </c>
      <c r="C29" s="56">
        <v>17920.900000000001</v>
      </c>
      <c r="D29" s="56">
        <v>17920.900000000001</v>
      </c>
      <c r="E29" s="56">
        <v>374.8</v>
      </c>
      <c r="F29" s="79">
        <f t="shared" si="1"/>
        <v>132.63147767136877</v>
      </c>
      <c r="G29" s="79">
        <f t="shared" si="2"/>
        <v>100</v>
      </c>
    </row>
    <row r="30" spans="1:7" x14ac:dyDescent="0.2">
      <c r="A30" s="38" t="s">
        <v>95</v>
      </c>
      <c r="B30" s="56">
        <v>3083.2</v>
      </c>
      <c r="C30" s="56">
        <v>3374.5</v>
      </c>
      <c r="D30" s="56">
        <v>3374.5</v>
      </c>
      <c r="E30" s="56">
        <v>0</v>
      </c>
      <c r="F30" s="79">
        <f t="shared" si="1"/>
        <v>109.44797612869746</v>
      </c>
      <c r="G30" s="79">
        <f t="shared" si="2"/>
        <v>100</v>
      </c>
    </row>
    <row r="31" spans="1:7" x14ac:dyDescent="0.2">
      <c r="A31" s="38" t="s">
        <v>43</v>
      </c>
      <c r="B31" s="56">
        <v>5304.7</v>
      </c>
      <c r="C31" s="56">
        <v>6159.2</v>
      </c>
      <c r="D31" s="56">
        <v>6154.6</v>
      </c>
      <c r="E31" s="56">
        <v>780</v>
      </c>
      <c r="F31" s="79">
        <f t="shared" si="1"/>
        <v>116.02164118611798</v>
      </c>
      <c r="G31" s="79">
        <f t="shared" si="2"/>
        <v>99.92531497597092</v>
      </c>
    </row>
    <row r="32" spans="1:7" ht="22.5" x14ac:dyDescent="0.2">
      <c r="A32" s="38" t="s">
        <v>46</v>
      </c>
      <c r="B32" s="56">
        <v>50790.9</v>
      </c>
      <c r="C32" s="56">
        <v>55756.3</v>
      </c>
      <c r="D32" s="56">
        <v>55756.3</v>
      </c>
      <c r="E32" s="56">
        <v>4845.5</v>
      </c>
      <c r="F32" s="79">
        <f t="shared" si="1"/>
        <v>109.77616069020237</v>
      </c>
      <c r="G32" s="79">
        <f t="shared" si="2"/>
        <v>100</v>
      </c>
    </row>
    <row r="33" spans="1:7" ht="22.5" x14ac:dyDescent="0.2">
      <c r="A33" s="260" t="s">
        <v>759</v>
      </c>
      <c r="B33" s="28">
        <v>7346</v>
      </c>
      <c r="C33" s="28">
        <v>6066.5</v>
      </c>
      <c r="D33" s="28">
        <v>6066.5</v>
      </c>
      <c r="E33" s="28">
        <v>0</v>
      </c>
      <c r="F33" s="79">
        <f t="shared" si="1"/>
        <v>82.58235774571196</v>
      </c>
      <c r="G33" s="79">
        <f t="shared" si="2"/>
        <v>100</v>
      </c>
    </row>
    <row r="34" spans="1:7" ht="22.5" x14ac:dyDescent="0.2">
      <c r="A34" s="38" t="s">
        <v>34</v>
      </c>
      <c r="B34" s="56">
        <v>23636.2</v>
      </c>
      <c r="C34" s="56">
        <v>26304.400000000001</v>
      </c>
      <c r="D34" s="56">
        <v>26304.400000000001</v>
      </c>
      <c r="E34" s="56">
        <v>3253.6</v>
      </c>
      <c r="F34" s="79">
        <f t="shared" si="1"/>
        <v>111.28861661349963</v>
      </c>
      <c r="G34" s="79">
        <f t="shared" si="2"/>
        <v>100</v>
      </c>
    </row>
    <row r="35" spans="1:7" ht="22.5" x14ac:dyDescent="0.2">
      <c r="A35" s="260" t="s">
        <v>759</v>
      </c>
      <c r="B35" s="28">
        <v>700</v>
      </c>
      <c r="C35" s="28">
        <v>341.3</v>
      </c>
      <c r="D35" s="28">
        <v>341.3</v>
      </c>
      <c r="E35" s="28">
        <v>0</v>
      </c>
      <c r="F35" s="79">
        <f t="shared" si="1"/>
        <v>48.75714285714286</v>
      </c>
      <c r="G35" s="79">
        <f t="shared" si="2"/>
        <v>100</v>
      </c>
    </row>
    <row r="36" spans="1:7" x14ac:dyDescent="0.2">
      <c r="A36" s="38" t="s">
        <v>247</v>
      </c>
      <c r="B36" s="56">
        <v>39532.400000000001</v>
      </c>
      <c r="C36" s="56">
        <v>42206.2</v>
      </c>
      <c r="D36" s="56">
        <v>41123</v>
      </c>
      <c r="E36" s="56">
        <v>1599.4</v>
      </c>
      <c r="F36" s="79">
        <f t="shared" si="1"/>
        <v>104.02353512561848</v>
      </c>
      <c r="G36" s="79">
        <f t="shared" si="2"/>
        <v>97.433552416469624</v>
      </c>
    </row>
    <row r="37" spans="1:7" ht="33.75" x14ac:dyDescent="0.2">
      <c r="A37" s="38" t="s">
        <v>35</v>
      </c>
      <c r="B37" s="56">
        <v>9536.7000000000007</v>
      </c>
      <c r="C37" s="56">
        <v>10291.5</v>
      </c>
      <c r="D37" s="56">
        <v>9459.7999999999993</v>
      </c>
      <c r="E37" s="56">
        <v>299.39999999999998</v>
      </c>
      <c r="F37" s="79">
        <f t="shared" si="1"/>
        <v>99.193641406356477</v>
      </c>
      <c r="G37" s="79">
        <f t="shared" si="2"/>
        <v>91.91857358013894</v>
      </c>
    </row>
    <row r="38" spans="1:7" x14ac:dyDescent="0.2">
      <c r="A38" s="38" t="s">
        <v>19</v>
      </c>
      <c r="B38" s="56"/>
      <c r="C38" s="56"/>
      <c r="D38" s="56"/>
      <c r="E38" s="56"/>
      <c r="F38" s="79"/>
      <c r="G38" s="79"/>
    </row>
    <row r="39" spans="1:7" ht="22.5" x14ac:dyDescent="0.2">
      <c r="A39" s="80" t="s">
        <v>434</v>
      </c>
      <c r="B39" s="184">
        <v>0</v>
      </c>
      <c r="C39" s="28">
        <v>17.399999999999999</v>
      </c>
      <c r="D39" s="184">
        <v>17.399999999999999</v>
      </c>
      <c r="E39" s="184">
        <v>0</v>
      </c>
      <c r="F39" s="79">
        <v>0</v>
      </c>
      <c r="G39" s="79">
        <f t="shared" si="2"/>
        <v>100</v>
      </c>
    </row>
    <row r="40" spans="1:7" ht="45" x14ac:dyDescent="0.2">
      <c r="A40" s="38" t="s">
        <v>36</v>
      </c>
      <c r="B40" s="56">
        <f>SUM(B42:B47)</f>
        <v>16856.399999999998</v>
      </c>
      <c r="C40" s="56">
        <f t="shared" ref="C40:E40" si="4">SUM(C42:C47)</f>
        <v>12228.699999999999</v>
      </c>
      <c r="D40" s="56">
        <f t="shared" si="4"/>
        <v>11638.5</v>
      </c>
      <c r="E40" s="56">
        <f t="shared" si="4"/>
        <v>3167.9</v>
      </c>
      <c r="F40" s="79">
        <f t="shared" si="1"/>
        <v>69.04499181319855</v>
      </c>
      <c r="G40" s="79">
        <f t="shared" si="2"/>
        <v>95.17364887518707</v>
      </c>
    </row>
    <row r="41" spans="1:7" x14ac:dyDescent="0.2">
      <c r="A41" s="38" t="s">
        <v>19</v>
      </c>
      <c r="B41" s="56"/>
      <c r="C41" s="56"/>
      <c r="D41" s="56"/>
      <c r="E41" s="56"/>
      <c r="F41" s="79"/>
      <c r="G41" s="79"/>
    </row>
    <row r="42" spans="1:7" x14ac:dyDescent="0.2">
      <c r="A42" s="80" t="s">
        <v>116</v>
      </c>
      <c r="B42" s="28">
        <v>2715.3</v>
      </c>
      <c r="C42" s="28">
        <v>3304</v>
      </c>
      <c r="D42" s="28">
        <v>3207.9</v>
      </c>
      <c r="E42" s="28">
        <v>2889.7</v>
      </c>
      <c r="F42" s="79">
        <f t="shared" si="1"/>
        <v>118.14164180753508</v>
      </c>
      <c r="G42" s="79">
        <f t="shared" si="2"/>
        <v>97.091404358353515</v>
      </c>
    </row>
    <row r="43" spans="1:7" ht="56.25" x14ac:dyDescent="0.2">
      <c r="A43" s="80" t="s">
        <v>307</v>
      </c>
      <c r="B43" s="28">
        <v>7261</v>
      </c>
      <c r="C43" s="28">
        <v>8420.9</v>
      </c>
      <c r="D43" s="28">
        <v>8287.2000000000007</v>
      </c>
      <c r="E43" s="28">
        <v>244.8</v>
      </c>
      <c r="F43" s="79">
        <f t="shared" si="1"/>
        <v>114.13303952623606</v>
      </c>
      <c r="G43" s="79">
        <f t="shared" si="2"/>
        <v>98.412283722642485</v>
      </c>
    </row>
    <row r="44" spans="1:7" ht="78.75" x14ac:dyDescent="0.2">
      <c r="A44" s="80" t="s">
        <v>306</v>
      </c>
      <c r="B44" s="184">
        <v>0</v>
      </c>
      <c r="C44" s="28">
        <v>306.5</v>
      </c>
      <c r="D44" s="184">
        <v>0</v>
      </c>
      <c r="E44" s="184">
        <v>0</v>
      </c>
      <c r="F44" s="79">
        <v>0</v>
      </c>
      <c r="G44" s="79">
        <f t="shared" si="2"/>
        <v>0</v>
      </c>
    </row>
    <row r="45" spans="1:7" ht="112.5" x14ac:dyDescent="0.2">
      <c r="A45" s="80" t="s">
        <v>435</v>
      </c>
      <c r="B45" s="182">
        <v>6737.5</v>
      </c>
      <c r="C45" s="28">
        <v>0</v>
      </c>
      <c r="D45" s="28">
        <v>0</v>
      </c>
      <c r="E45" s="28">
        <v>0</v>
      </c>
      <c r="F45" s="79">
        <f t="shared" si="1"/>
        <v>0</v>
      </c>
      <c r="G45" s="79">
        <v>0</v>
      </c>
    </row>
    <row r="46" spans="1:7" ht="33.75" x14ac:dyDescent="0.2">
      <c r="A46" s="80" t="s">
        <v>437</v>
      </c>
      <c r="B46" s="182">
        <v>65.099999999999994</v>
      </c>
      <c r="C46" s="28">
        <v>110</v>
      </c>
      <c r="D46" s="28">
        <v>110</v>
      </c>
      <c r="E46" s="184">
        <v>0</v>
      </c>
      <c r="F46" s="79">
        <f t="shared" si="1"/>
        <v>168.97081413210446</v>
      </c>
      <c r="G46" s="79">
        <f t="shared" si="2"/>
        <v>100</v>
      </c>
    </row>
    <row r="47" spans="1:7" ht="22.5" x14ac:dyDescent="0.2">
      <c r="A47" s="80" t="s">
        <v>117</v>
      </c>
      <c r="B47" s="28">
        <v>77.5</v>
      </c>
      <c r="C47" s="28">
        <v>87.3</v>
      </c>
      <c r="D47" s="28">
        <v>33.4</v>
      </c>
      <c r="E47" s="28">
        <v>33.4</v>
      </c>
      <c r="F47" s="79">
        <f t="shared" si="1"/>
        <v>43.096774193548384</v>
      </c>
      <c r="G47" s="79">
        <f t="shared" si="2"/>
        <v>38.258877434135165</v>
      </c>
    </row>
    <row r="48" spans="1:7" ht="22.5" x14ac:dyDescent="0.2">
      <c r="A48" s="38" t="s">
        <v>44</v>
      </c>
      <c r="B48" s="56">
        <v>3923.4</v>
      </c>
      <c r="C48" s="56">
        <v>4733.8999999999996</v>
      </c>
      <c r="D48" s="56">
        <v>4733.8999999999996</v>
      </c>
      <c r="E48" s="56">
        <v>312.8</v>
      </c>
      <c r="F48" s="79">
        <f t="shared" si="1"/>
        <v>120.65810266605494</v>
      </c>
      <c r="G48" s="79">
        <f t="shared" si="2"/>
        <v>100</v>
      </c>
    </row>
    <row r="49" spans="1:7" x14ac:dyDescent="0.2">
      <c r="A49" s="38" t="s">
        <v>19</v>
      </c>
      <c r="B49" s="56"/>
      <c r="C49" s="56"/>
      <c r="D49" s="56"/>
      <c r="E49" s="56"/>
      <c r="F49" s="79"/>
      <c r="G49" s="79"/>
    </row>
    <row r="50" spans="1:7" ht="78.75" x14ac:dyDescent="0.2">
      <c r="A50" s="80" t="s">
        <v>306</v>
      </c>
      <c r="B50" s="28">
        <v>1831.5</v>
      </c>
      <c r="C50" s="28">
        <v>2456.5</v>
      </c>
      <c r="D50" s="28">
        <v>2456.5</v>
      </c>
      <c r="E50" s="184">
        <v>0</v>
      </c>
      <c r="F50" s="79">
        <f t="shared" si="1"/>
        <v>134.12503412503412</v>
      </c>
      <c r="G50" s="79">
        <f t="shared" si="2"/>
        <v>100</v>
      </c>
    </row>
    <row r="51" spans="1:7" ht="22.5" x14ac:dyDescent="0.2">
      <c r="A51" s="38" t="s">
        <v>248</v>
      </c>
      <c r="B51" s="56">
        <v>4909</v>
      </c>
      <c r="C51" s="56">
        <v>5437.9</v>
      </c>
      <c r="D51" s="56">
        <v>5432.4</v>
      </c>
      <c r="E51" s="56">
        <v>286.5</v>
      </c>
      <c r="F51" s="79">
        <f t="shared" si="1"/>
        <v>110.66204929720919</v>
      </c>
      <c r="G51" s="79">
        <f t="shared" si="2"/>
        <v>99.898858015042563</v>
      </c>
    </row>
    <row r="52" spans="1:7" ht="33.75" x14ac:dyDescent="0.2">
      <c r="A52" s="38" t="s">
        <v>37</v>
      </c>
      <c r="B52" s="56">
        <v>131157.79999999999</v>
      </c>
      <c r="C52" s="56">
        <v>146105.60000000001</v>
      </c>
      <c r="D52" s="56">
        <v>144586</v>
      </c>
      <c r="E52" s="56">
        <v>86503.9</v>
      </c>
      <c r="F52" s="79">
        <f t="shared" si="1"/>
        <v>110.23820161667854</v>
      </c>
      <c r="G52" s="79">
        <f t="shared" si="2"/>
        <v>98.959930351745584</v>
      </c>
    </row>
    <row r="53" spans="1:7" ht="33.75" x14ac:dyDescent="0.2">
      <c r="A53" s="260" t="s">
        <v>796</v>
      </c>
      <c r="B53" s="56">
        <v>3688.4</v>
      </c>
      <c r="C53" s="56">
        <v>0</v>
      </c>
      <c r="D53" s="56">
        <v>0</v>
      </c>
      <c r="E53" s="56">
        <v>0</v>
      </c>
      <c r="F53" s="79">
        <f t="shared" si="1"/>
        <v>0</v>
      </c>
      <c r="G53" s="79">
        <v>0</v>
      </c>
    </row>
    <row r="54" spans="1:7" ht="33.75" x14ac:dyDescent="0.2">
      <c r="A54" s="260" t="s">
        <v>797</v>
      </c>
      <c r="B54" s="56">
        <v>460</v>
      </c>
      <c r="C54" s="56">
        <v>0</v>
      </c>
      <c r="D54" s="56">
        <v>0</v>
      </c>
      <c r="E54" s="56">
        <v>0</v>
      </c>
      <c r="F54" s="79">
        <f t="shared" si="1"/>
        <v>0</v>
      </c>
      <c r="G54" s="79">
        <v>0</v>
      </c>
    </row>
    <row r="55" spans="1:7" ht="22.5" x14ac:dyDescent="0.2">
      <c r="A55" s="38" t="s">
        <v>38</v>
      </c>
      <c r="B55" s="56">
        <v>350999.5</v>
      </c>
      <c r="C55" s="56">
        <v>388127.4</v>
      </c>
      <c r="D55" s="56">
        <v>379709.3</v>
      </c>
      <c r="E55" s="56">
        <v>262938.90000000002</v>
      </c>
      <c r="F55" s="79">
        <f t="shared" si="1"/>
        <v>108.17944185105677</v>
      </c>
      <c r="G55" s="79">
        <f t="shared" si="2"/>
        <v>97.831098757779017</v>
      </c>
    </row>
    <row r="56" spans="1:7" ht="33.75" x14ac:dyDescent="0.2">
      <c r="A56" s="260" t="s">
        <v>792</v>
      </c>
      <c r="B56" s="56">
        <v>6500</v>
      </c>
      <c r="C56" s="56">
        <v>0</v>
      </c>
      <c r="D56" s="56">
        <v>0</v>
      </c>
      <c r="E56" s="56">
        <v>0</v>
      </c>
      <c r="F56" s="79">
        <f t="shared" si="1"/>
        <v>0</v>
      </c>
      <c r="G56" s="79">
        <v>0</v>
      </c>
    </row>
    <row r="57" spans="1:7" ht="33.75" x14ac:dyDescent="0.2">
      <c r="A57" s="260" t="s">
        <v>793</v>
      </c>
      <c r="B57" s="56">
        <v>1980</v>
      </c>
      <c r="C57" s="56">
        <v>0</v>
      </c>
      <c r="D57" s="56">
        <v>0</v>
      </c>
      <c r="E57" s="56">
        <v>0</v>
      </c>
      <c r="F57" s="79">
        <f t="shared" si="1"/>
        <v>0</v>
      </c>
      <c r="G57" s="79">
        <v>0</v>
      </c>
    </row>
    <row r="58" spans="1:7" ht="33.75" x14ac:dyDescent="0.2">
      <c r="A58" s="260" t="s">
        <v>794</v>
      </c>
      <c r="B58" s="56">
        <v>740</v>
      </c>
      <c r="C58" s="56">
        <v>0</v>
      </c>
      <c r="D58" s="56">
        <v>0</v>
      </c>
      <c r="E58" s="56">
        <v>0</v>
      </c>
      <c r="F58" s="79">
        <f t="shared" si="1"/>
        <v>0</v>
      </c>
      <c r="G58" s="79">
        <v>0</v>
      </c>
    </row>
    <row r="59" spans="1:7" ht="33.75" x14ac:dyDescent="0.2">
      <c r="A59" s="260" t="s">
        <v>795</v>
      </c>
      <c r="B59" s="56">
        <v>100</v>
      </c>
      <c r="C59" s="56">
        <v>0</v>
      </c>
      <c r="D59" s="56">
        <v>0</v>
      </c>
      <c r="E59" s="56">
        <v>0</v>
      </c>
      <c r="F59" s="79">
        <f t="shared" si="1"/>
        <v>0</v>
      </c>
      <c r="G59" s="79">
        <v>0</v>
      </c>
    </row>
    <row r="60" spans="1:7" ht="33.75" x14ac:dyDescent="0.2">
      <c r="A60" s="260" t="s">
        <v>760</v>
      </c>
      <c r="B60" s="28">
        <v>0</v>
      </c>
      <c r="C60" s="28">
        <v>17764.3</v>
      </c>
      <c r="D60" s="28">
        <v>17764.3</v>
      </c>
      <c r="E60" s="28">
        <v>0</v>
      </c>
      <c r="F60" s="79">
        <v>0</v>
      </c>
      <c r="G60" s="79">
        <f t="shared" si="2"/>
        <v>100</v>
      </c>
    </row>
    <row r="61" spans="1:7" ht="33.75" x14ac:dyDescent="0.2">
      <c r="A61" s="260" t="s">
        <v>761</v>
      </c>
      <c r="B61" s="28">
        <v>0</v>
      </c>
      <c r="C61" s="28">
        <v>1382</v>
      </c>
      <c r="D61" s="28">
        <v>1382</v>
      </c>
      <c r="E61" s="28">
        <v>0</v>
      </c>
      <c r="F61" s="79">
        <v>0</v>
      </c>
      <c r="G61" s="79">
        <f t="shared" si="2"/>
        <v>100</v>
      </c>
    </row>
    <row r="62" spans="1:7" ht="22.5" x14ac:dyDescent="0.2">
      <c r="A62" s="38" t="s">
        <v>227</v>
      </c>
      <c r="B62" s="56">
        <v>23264.1</v>
      </c>
      <c r="C62" s="56">
        <v>33654.400000000001</v>
      </c>
      <c r="D62" s="56">
        <v>33639.199999999997</v>
      </c>
      <c r="E62" s="56">
        <v>9862.6</v>
      </c>
      <c r="F62" s="79">
        <f t="shared" si="1"/>
        <v>144.59704007462142</v>
      </c>
      <c r="G62" s="79">
        <f t="shared" si="2"/>
        <v>99.954835029000648</v>
      </c>
    </row>
    <row r="63" spans="1:7" ht="22.5" x14ac:dyDescent="0.2">
      <c r="A63" s="260" t="s">
        <v>759</v>
      </c>
      <c r="B63" s="28">
        <v>600</v>
      </c>
      <c r="C63" s="28">
        <v>0</v>
      </c>
      <c r="D63" s="28">
        <v>0</v>
      </c>
      <c r="E63" s="28">
        <v>0</v>
      </c>
      <c r="F63" s="79">
        <f t="shared" si="1"/>
        <v>0</v>
      </c>
      <c r="G63" s="79">
        <v>0</v>
      </c>
    </row>
    <row r="64" spans="1:7" ht="22.5" x14ac:dyDescent="0.2">
      <c r="A64" s="38" t="s">
        <v>241</v>
      </c>
      <c r="B64" s="56">
        <v>6763.6</v>
      </c>
      <c r="C64" s="56">
        <v>8472.7000000000007</v>
      </c>
      <c r="D64" s="56">
        <v>8472.7000000000007</v>
      </c>
      <c r="E64" s="56">
        <v>876.9</v>
      </c>
      <c r="F64" s="79">
        <f t="shared" si="1"/>
        <v>125.26908746821219</v>
      </c>
      <c r="G64" s="79">
        <f t="shared" si="2"/>
        <v>100</v>
      </c>
    </row>
    <row r="65" spans="1:7" ht="33.75" x14ac:dyDescent="0.2">
      <c r="A65" s="38" t="s">
        <v>118</v>
      </c>
      <c r="B65" s="56">
        <f>SUM(B67:B73)</f>
        <v>117022.59999999999</v>
      </c>
      <c r="C65" s="56">
        <f>SUM(C67:C73)</f>
        <v>120867.9</v>
      </c>
      <c r="D65" s="56">
        <f>SUM(D67:D73)</f>
        <v>106141.4</v>
      </c>
      <c r="E65" s="56">
        <f>SUM(E67:E73)</f>
        <v>77515.399999999994</v>
      </c>
      <c r="F65" s="79">
        <f t="shared" si="1"/>
        <v>90.701625156166415</v>
      </c>
      <c r="G65" s="79">
        <f t="shared" si="2"/>
        <v>87.816037177778384</v>
      </c>
    </row>
    <row r="66" spans="1:7" x14ac:dyDescent="0.2">
      <c r="A66" s="38" t="s">
        <v>19</v>
      </c>
      <c r="B66" s="56"/>
      <c r="C66" s="56"/>
      <c r="D66" s="56"/>
      <c r="E66" s="56"/>
      <c r="F66" s="79"/>
      <c r="G66" s="79"/>
    </row>
    <row r="67" spans="1:7" ht="22.5" x14ac:dyDescent="0.2">
      <c r="A67" s="80" t="s">
        <v>119</v>
      </c>
      <c r="B67" s="28">
        <v>12406.1</v>
      </c>
      <c r="C67" s="28">
        <v>14456.5</v>
      </c>
      <c r="D67" s="28">
        <v>14455</v>
      </c>
      <c r="E67" s="28">
        <v>196.3</v>
      </c>
      <c r="F67" s="79">
        <f t="shared" si="1"/>
        <v>116.5152626530497</v>
      </c>
      <c r="G67" s="79">
        <f t="shared" si="2"/>
        <v>99.989624044547426</v>
      </c>
    </row>
    <row r="68" spans="1:7" ht="22.5" x14ac:dyDescent="0.2">
      <c r="A68" s="80" t="s">
        <v>228</v>
      </c>
      <c r="B68" s="28">
        <v>55754.8</v>
      </c>
      <c r="C68" s="28">
        <v>35324.9</v>
      </c>
      <c r="D68" s="28">
        <v>34669.5</v>
      </c>
      <c r="E68" s="28">
        <v>20958.8</v>
      </c>
      <c r="F68" s="79">
        <f t="shared" si="1"/>
        <v>62.182090151879301</v>
      </c>
      <c r="G68" s="79">
        <f t="shared" si="2"/>
        <v>98.144651506444461</v>
      </c>
    </row>
    <row r="69" spans="1:7" ht="33.75" x14ac:dyDescent="0.2">
      <c r="A69" s="80" t="s">
        <v>753</v>
      </c>
      <c r="B69" s="28">
        <v>0</v>
      </c>
      <c r="C69" s="28">
        <v>656.6</v>
      </c>
      <c r="D69" s="28">
        <v>656.6</v>
      </c>
      <c r="E69" s="28">
        <v>0</v>
      </c>
      <c r="F69" s="79">
        <v>0</v>
      </c>
      <c r="G69" s="79">
        <f t="shared" si="2"/>
        <v>100</v>
      </c>
    </row>
    <row r="70" spans="1:7" ht="22.5" x14ac:dyDescent="0.2">
      <c r="A70" s="80" t="s">
        <v>308</v>
      </c>
      <c r="B70" s="28">
        <v>18313.099999999999</v>
      </c>
      <c r="C70" s="28">
        <v>33919.800000000003</v>
      </c>
      <c r="D70" s="28">
        <v>26589.4</v>
      </c>
      <c r="E70" s="28">
        <v>26589.4</v>
      </c>
      <c r="F70" s="79">
        <f t="shared" si="1"/>
        <v>145.19333154954651</v>
      </c>
      <c r="G70" s="79">
        <f t="shared" si="2"/>
        <v>78.389023520185859</v>
      </c>
    </row>
    <row r="71" spans="1:7" ht="22.5" x14ac:dyDescent="0.2">
      <c r="A71" s="80" t="s">
        <v>256</v>
      </c>
      <c r="B71" s="28">
        <v>26432.7</v>
      </c>
      <c r="C71" s="28">
        <v>36510.1</v>
      </c>
      <c r="D71" s="28">
        <v>29770.9</v>
      </c>
      <c r="E71" s="28">
        <v>29770.9</v>
      </c>
      <c r="F71" s="79">
        <f t="shared" si="1"/>
        <v>112.62905416397115</v>
      </c>
      <c r="G71" s="79">
        <f t="shared" si="2"/>
        <v>81.541546037945665</v>
      </c>
    </row>
    <row r="72" spans="1:7" ht="213.75" x14ac:dyDescent="0.2">
      <c r="A72" s="80" t="s">
        <v>436</v>
      </c>
      <c r="B72" s="184">
        <v>832</v>
      </c>
      <c r="C72" s="28">
        <v>0</v>
      </c>
      <c r="D72" s="28">
        <v>0</v>
      </c>
      <c r="E72" s="28">
        <v>0</v>
      </c>
      <c r="F72" s="79">
        <f t="shared" si="1"/>
        <v>0</v>
      </c>
      <c r="G72" s="79">
        <v>0</v>
      </c>
    </row>
    <row r="73" spans="1:7" ht="56.25" x14ac:dyDescent="0.2">
      <c r="A73" s="80" t="s">
        <v>242</v>
      </c>
      <c r="B73" s="28">
        <v>3283.9</v>
      </c>
      <c r="C73" s="28">
        <v>0</v>
      </c>
      <c r="D73" s="28">
        <v>0</v>
      </c>
      <c r="E73" s="28">
        <v>0</v>
      </c>
      <c r="F73" s="79">
        <f t="shared" si="1"/>
        <v>0</v>
      </c>
      <c r="G73" s="79">
        <v>0</v>
      </c>
    </row>
    <row r="74" spans="1:7" ht="22.5" x14ac:dyDescent="0.2">
      <c r="A74" s="38" t="s">
        <v>210</v>
      </c>
      <c r="B74" s="56">
        <f>SUM(B75:B83)</f>
        <v>86681.599999999991</v>
      </c>
      <c r="C74" s="56">
        <f>SUM(C75:C83)</f>
        <v>98613.5</v>
      </c>
      <c r="D74" s="56">
        <f>SUM(D75:D83)</f>
        <v>97795</v>
      </c>
      <c r="E74" s="56">
        <f>SUM(E75:E83)</f>
        <v>33543.9</v>
      </c>
      <c r="F74" s="79">
        <f t="shared" si="1"/>
        <v>112.8209446987596</v>
      </c>
      <c r="G74" s="79">
        <f t="shared" si="2"/>
        <v>99.169991938223461</v>
      </c>
    </row>
    <row r="75" spans="1:7" ht="45" x14ac:dyDescent="0.2">
      <c r="A75" s="38" t="s">
        <v>100</v>
      </c>
      <c r="B75" s="56">
        <v>5897.2</v>
      </c>
      <c r="C75" s="56">
        <v>7131.5</v>
      </c>
      <c r="D75" s="56">
        <v>7131.5</v>
      </c>
      <c r="E75" s="56">
        <v>1564.9</v>
      </c>
      <c r="F75" s="79">
        <f t="shared" si="1"/>
        <v>120.93027199348845</v>
      </c>
      <c r="G75" s="79">
        <f t="shared" si="2"/>
        <v>100</v>
      </c>
    </row>
    <row r="76" spans="1:7" ht="22.5" x14ac:dyDescent="0.2">
      <c r="A76" s="38" t="s">
        <v>101</v>
      </c>
      <c r="B76" s="56">
        <v>10351.5</v>
      </c>
      <c r="C76" s="56">
        <v>12579.3</v>
      </c>
      <c r="D76" s="56">
        <v>12453.5</v>
      </c>
      <c r="E76" s="56">
        <v>4197.2</v>
      </c>
      <c r="F76" s="79">
        <f t="shared" si="1"/>
        <v>120.3062358112351</v>
      </c>
      <c r="G76" s="79">
        <f t="shared" si="2"/>
        <v>98.999944353024418</v>
      </c>
    </row>
    <row r="77" spans="1:7" ht="33.75" x14ac:dyDescent="0.2">
      <c r="A77" s="38" t="s">
        <v>102</v>
      </c>
      <c r="B77" s="56">
        <v>10274.5</v>
      </c>
      <c r="C77" s="56">
        <v>12232.9</v>
      </c>
      <c r="D77" s="56">
        <v>12232.9</v>
      </c>
      <c r="E77" s="56">
        <v>5899.7</v>
      </c>
      <c r="F77" s="79">
        <f t="shared" si="1"/>
        <v>119.06078154654726</v>
      </c>
      <c r="G77" s="79">
        <f t="shared" si="2"/>
        <v>100</v>
      </c>
    </row>
    <row r="78" spans="1:7" ht="33.75" x14ac:dyDescent="0.2">
      <c r="A78" s="38" t="s">
        <v>103</v>
      </c>
      <c r="B78" s="56">
        <v>9733.7999999999993</v>
      </c>
      <c r="C78" s="56">
        <v>9731</v>
      </c>
      <c r="D78" s="56">
        <v>9730.7000000000007</v>
      </c>
      <c r="E78" s="56">
        <v>1136.4000000000001</v>
      </c>
      <c r="F78" s="79">
        <f t="shared" si="1"/>
        <v>99.968152211880266</v>
      </c>
      <c r="G78" s="79">
        <f t="shared" si="2"/>
        <v>99.996917069160418</v>
      </c>
    </row>
    <row r="79" spans="1:7" ht="33.75" x14ac:dyDescent="0.2">
      <c r="A79" s="38" t="s">
        <v>104</v>
      </c>
      <c r="B79" s="56">
        <v>6860</v>
      </c>
      <c r="C79" s="56">
        <v>10841.8</v>
      </c>
      <c r="D79" s="56">
        <v>10149.4</v>
      </c>
      <c r="E79" s="56">
        <v>7203.7</v>
      </c>
      <c r="F79" s="79">
        <f t="shared" si="1"/>
        <v>147.95043731778426</v>
      </c>
      <c r="G79" s="79">
        <f t="shared" si="2"/>
        <v>93.613606596690587</v>
      </c>
    </row>
    <row r="80" spans="1:7" ht="33.75" x14ac:dyDescent="0.2">
      <c r="A80" s="38" t="s">
        <v>105</v>
      </c>
      <c r="B80" s="56">
        <v>12980.6</v>
      </c>
      <c r="C80" s="56">
        <v>9421.2999999999993</v>
      </c>
      <c r="D80" s="56">
        <v>9421.2999999999993</v>
      </c>
      <c r="E80" s="56">
        <v>3986.4</v>
      </c>
      <c r="F80" s="79">
        <f t="shared" si="1"/>
        <v>72.579849929895374</v>
      </c>
      <c r="G80" s="79">
        <f t="shared" si="2"/>
        <v>100</v>
      </c>
    </row>
    <row r="81" spans="1:7" ht="33.75" x14ac:dyDescent="0.2">
      <c r="A81" s="38" t="s">
        <v>106</v>
      </c>
      <c r="B81" s="56">
        <v>10129.9</v>
      </c>
      <c r="C81" s="56">
        <v>12663.4</v>
      </c>
      <c r="D81" s="56">
        <v>12663.4</v>
      </c>
      <c r="E81" s="56">
        <v>3427.5</v>
      </c>
      <c r="F81" s="79">
        <f t="shared" si="1"/>
        <v>125.0101185599068</v>
      </c>
      <c r="G81" s="79">
        <f t="shared" si="2"/>
        <v>100</v>
      </c>
    </row>
    <row r="82" spans="1:7" ht="33.75" x14ac:dyDescent="0.2">
      <c r="A82" s="38" t="s">
        <v>107</v>
      </c>
      <c r="B82" s="56">
        <v>9564.9</v>
      </c>
      <c r="C82" s="56">
        <v>11301.3</v>
      </c>
      <c r="D82" s="56">
        <v>11301.3</v>
      </c>
      <c r="E82" s="56">
        <v>3430.4</v>
      </c>
      <c r="F82" s="79">
        <f t="shared" si="1"/>
        <v>118.15387510585578</v>
      </c>
      <c r="G82" s="79">
        <f t="shared" si="2"/>
        <v>100</v>
      </c>
    </row>
    <row r="83" spans="1:7" ht="33.75" x14ac:dyDescent="0.2">
      <c r="A83" s="38" t="s">
        <v>108</v>
      </c>
      <c r="B83" s="56">
        <v>10889.2</v>
      </c>
      <c r="C83" s="56">
        <v>12711</v>
      </c>
      <c r="D83" s="56">
        <v>12711</v>
      </c>
      <c r="E83" s="56">
        <v>2697.7</v>
      </c>
      <c r="F83" s="79">
        <f t="shared" si="1"/>
        <v>116.73033831686442</v>
      </c>
      <c r="G83" s="79">
        <f t="shared" si="2"/>
        <v>100</v>
      </c>
    </row>
  </sheetData>
  <autoFilter ref="A4:G83">
    <filterColumn colId="3" showButton="0"/>
  </autoFilter>
  <mergeCells count="6">
    <mergeCell ref="G4:G5"/>
    <mergeCell ref="A4:A5"/>
    <mergeCell ref="B4:B5"/>
    <mergeCell ref="C4:C5"/>
    <mergeCell ref="D4:E4"/>
    <mergeCell ref="F4:F5"/>
  </mergeCells>
  <phoneticPr fontId="22" type="noConversion"/>
  <pageMargins left="0.78740157480314965" right="0.59055118110236227" top="0.59055118110236227" bottom="0.59055118110236227" header="0.51181102362204722" footer="0.51181102362204722"/>
  <pageSetup paperSize="9" scale="94" fitToHeight="0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I46"/>
  <sheetViews>
    <sheetView topLeftCell="A37" workbookViewId="0">
      <selection activeCell="A46" sqref="A46"/>
    </sheetView>
  </sheetViews>
  <sheetFormatPr defaultRowHeight="12.75" x14ac:dyDescent="0.2"/>
  <cols>
    <col min="1" max="1" width="42.85546875" customWidth="1"/>
    <col min="3" max="3" width="11.85546875" bestFit="1" customWidth="1"/>
    <col min="4" max="4" width="11.85546875" customWidth="1"/>
    <col min="5" max="5" width="13.140625" customWidth="1"/>
    <col min="6" max="6" width="11.28515625" customWidth="1"/>
    <col min="8" max="8" width="11.85546875" customWidth="1"/>
  </cols>
  <sheetData>
    <row r="1" spans="1:9" x14ac:dyDescent="0.2">
      <c r="H1" s="27" t="s">
        <v>606</v>
      </c>
    </row>
    <row r="2" spans="1:9" x14ac:dyDescent="0.2">
      <c r="H2" s="74" t="s">
        <v>196</v>
      </c>
    </row>
    <row r="3" spans="1:9" ht="29.25" customHeight="1" x14ac:dyDescent="0.2">
      <c r="A3" s="402" t="s">
        <v>763</v>
      </c>
      <c r="B3" s="402"/>
      <c r="C3" s="402"/>
      <c r="D3" s="402"/>
      <c r="E3" s="402"/>
      <c r="F3" s="402"/>
      <c r="G3" s="402"/>
      <c r="H3" s="402"/>
    </row>
    <row r="4" spans="1:9" x14ac:dyDescent="0.2">
      <c r="H4" t="s">
        <v>24</v>
      </c>
    </row>
    <row r="5" spans="1:9" ht="72" customHeight="1" x14ac:dyDescent="0.2">
      <c r="A5" s="6" t="s">
        <v>134</v>
      </c>
      <c r="B5" s="6" t="s">
        <v>120</v>
      </c>
      <c r="C5" s="261" t="s">
        <v>420</v>
      </c>
      <c r="D5" s="2" t="s">
        <v>25</v>
      </c>
      <c r="E5" s="2" t="s">
        <v>26</v>
      </c>
      <c r="F5" s="61" t="s">
        <v>167</v>
      </c>
      <c r="G5" s="4" t="s">
        <v>23</v>
      </c>
      <c r="H5" s="2" t="s">
        <v>27</v>
      </c>
    </row>
    <row r="6" spans="1:9" x14ac:dyDescent="0.2">
      <c r="A6" s="3" t="s">
        <v>28</v>
      </c>
      <c r="B6" s="2"/>
      <c r="C6" s="29">
        <f>SUM(C7:C46)</f>
        <v>983708.2</v>
      </c>
      <c r="D6" s="29">
        <f>SUM(D7:D46)</f>
        <v>1098285.8000000003</v>
      </c>
      <c r="E6" s="29">
        <f>SUM(E7:E46)</f>
        <v>1066130.1999999997</v>
      </c>
      <c r="F6" s="58">
        <f>SUM(F7:F46)</f>
        <v>540926.80000000005</v>
      </c>
      <c r="G6" s="30">
        <f>E6/D6*100</f>
        <v>97.072201060962399</v>
      </c>
      <c r="H6" s="37">
        <f>SUM(H7:H46)</f>
        <v>32155.599999999999</v>
      </c>
    </row>
    <row r="7" spans="1:9" x14ac:dyDescent="0.2">
      <c r="A7" s="237" t="s">
        <v>770</v>
      </c>
      <c r="B7" s="31" t="s">
        <v>135</v>
      </c>
      <c r="C7" s="35">
        <v>197375.6</v>
      </c>
      <c r="D7" s="35">
        <v>217921.3</v>
      </c>
      <c r="E7" s="35">
        <v>214919.7</v>
      </c>
      <c r="F7" s="59">
        <v>126397.5</v>
      </c>
      <c r="G7" s="263">
        <f>E7/D7*100</f>
        <v>98.622622019967764</v>
      </c>
      <c r="H7" s="32">
        <f>D7-E7</f>
        <v>3001.5999999999767</v>
      </c>
      <c r="I7" s="11"/>
    </row>
    <row r="8" spans="1:9" ht="25.5" x14ac:dyDescent="0.2">
      <c r="A8" s="36" t="s">
        <v>771</v>
      </c>
      <c r="B8" s="31" t="s">
        <v>136</v>
      </c>
      <c r="C8" s="35">
        <v>97.3</v>
      </c>
      <c r="D8" s="35">
        <v>148.19999999999999</v>
      </c>
      <c r="E8" s="35">
        <v>148.1</v>
      </c>
      <c r="F8" s="59">
        <v>136.19999999999999</v>
      </c>
      <c r="G8" s="263">
        <f t="shared" ref="G8:G46" si="0">E8/D8*100</f>
        <v>99.932523616734144</v>
      </c>
      <c r="H8" s="32">
        <f t="shared" ref="H8:H46" si="1">D8-E8</f>
        <v>9.9999999999994316E-2</v>
      </c>
      <c r="I8" s="11"/>
    </row>
    <row r="9" spans="1:9" ht="25.5" x14ac:dyDescent="0.2">
      <c r="A9" s="36" t="s">
        <v>772</v>
      </c>
      <c r="B9" s="31" t="s">
        <v>258</v>
      </c>
      <c r="C9" s="35">
        <v>1</v>
      </c>
      <c r="D9" s="35">
        <v>0</v>
      </c>
      <c r="E9" s="35">
        <v>0</v>
      </c>
      <c r="F9" s="59">
        <v>0</v>
      </c>
      <c r="G9" s="263">
        <v>0</v>
      </c>
      <c r="H9" s="32">
        <f t="shared" si="1"/>
        <v>0</v>
      </c>
      <c r="I9" s="11"/>
    </row>
    <row r="10" spans="1:9" ht="51" x14ac:dyDescent="0.2">
      <c r="A10" s="237" t="s">
        <v>773</v>
      </c>
      <c r="B10" s="31" t="s">
        <v>137</v>
      </c>
      <c r="C10" s="35">
        <v>59145.2</v>
      </c>
      <c r="D10" s="35">
        <v>65594.8</v>
      </c>
      <c r="E10" s="35">
        <v>64656.1</v>
      </c>
      <c r="F10" s="59">
        <v>38018.1</v>
      </c>
      <c r="G10" s="263">
        <f t="shared" si="0"/>
        <v>98.568941440480032</v>
      </c>
      <c r="H10" s="32">
        <f t="shared" si="1"/>
        <v>938.70000000000437</v>
      </c>
      <c r="I10" s="11"/>
    </row>
    <row r="11" spans="1:9" ht="25.5" x14ac:dyDescent="0.2">
      <c r="A11" s="36" t="s">
        <v>121</v>
      </c>
      <c r="B11" s="31" t="s">
        <v>138</v>
      </c>
      <c r="C11" s="35">
        <v>42408.3</v>
      </c>
      <c r="D11" s="35">
        <v>45673.9</v>
      </c>
      <c r="E11" s="35">
        <v>44270.2</v>
      </c>
      <c r="F11" s="59">
        <v>7442.3</v>
      </c>
      <c r="G11" s="263">
        <f t="shared" si="0"/>
        <v>96.926691173733786</v>
      </c>
      <c r="H11" s="32">
        <f t="shared" si="1"/>
        <v>1403.7000000000044</v>
      </c>
      <c r="I11" s="11"/>
    </row>
    <row r="12" spans="1:9" ht="38.25" x14ac:dyDescent="0.2">
      <c r="A12" s="36" t="s">
        <v>774</v>
      </c>
      <c r="B12" s="31" t="s">
        <v>139</v>
      </c>
      <c r="C12" s="35">
        <v>141.30000000000001</v>
      </c>
      <c r="D12" s="35">
        <v>291.89999999999998</v>
      </c>
      <c r="E12" s="35">
        <v>277.10000000000002</v>
      </c>
      <c r="F12" s="59">
        <v>12.7</v>
      </c>
      <c r="G12" s="263">
        <f t="shared" si="0"/>
        <v>94.92977046933882</v>
      </c>
      <c r="H12" s="32">
        <f t="shared" si="1"/>
        <v>14.799999999999955</v>
      </c>
      <c r="I12" s="11"/>
    </row>
    <row r="13" spans="1:9" ht="38.25" x14ac:dyDescent="0.2">
      <c r="A13" s="36" t="s">
        <v>775</v>
      </c>
      <c r="B13" s="31" t="s">
        <v>140</v>
      </c>
      <c r="C13" s="35">
        <v>249.9</v>
      </c>
      <c r="D13" s="35">
        <v>282</v>
      </c>
      <c r="E13" s="35">
        <v>222.8</v>
      </c>
      <c r="F13" s="59">
        <v>0</v>
      </c>
      <c r="G13" s="263">
        <f t="shared" si="0"/>
        <v>79.00709219858156</v>
      </c>
      <c r="H13" s="32">
        <f t="shared" si="1"/>
        <v>59.199999999999989</v>
      </c>
      <c r="I13" s="11"/>
    </row>
    <row r="14" spans="1:9" ht="51" x14ac:dyDescent="0.2">
      <c r="A14" s="36" t="s">
        <v>122</v>
      </c>
      <c r="B14" s="31" t="s">
        <v>141</v>
      </c>
      <c r="C14" s="35">
        <v>12683.2</v>
      </c>
      <c r="D14" s="35">
        <v>13740.9</v>
      </c>
      <c r="E14" s="35">
        <v>13321.8</v>
      </c>
      <c r="F14" s="59">
        <v>2261.1999999999998</v>
      </c>
      <c r="G14" s="263">
        <f t="shared" si="0"/>
        <v>96.949981442263606</v>
      </c>
      <c r="H14" s="32">
        <f t="shared" si="1"/>
        <v>419.10000000000036</v>
      </c>
      <c r="I14" s="11"/>
    </row>
    <row r="15" spans="1:9" ht="38.25" x14ac:dyDescent="0.2">
      <c r="A15" s="36" t="s">
        <v>776</v>
      </c>
      <c r="B15" s="31" t="s">
        <v>142</v>
      </c>
      <c r="C15" s="35">
        <v>68710.899999999994</v>
      </c>
      <c r="D15" s="35">
        <v>28585.200000000001</v>
      </c>
      <c r="E15" s="35">
        <v>27929.8</v>
      </c>
      <c r="F15" s="59">
        <v>20958.8</v>
      </c>
      <c r="G15" s="263">
        <f t="shared" si="0"/>
        <v>97.707205127128717</v>
      </c>
      <c r="H15" s="32">
        <f t="shared" si="1"/>
        <v>655.40000000000146</v>
      </c>
      <c r="I15" s="11"/>
    </row>
    <row r="16" spans="1:9" x14ac:dyDescent="0.2">
      <c r="A16" s="36" t="s">
        <v>777</v>
      </c>
      <c r="B16" s="31" t="s">
        <v>143</v>
      </c>
      <c r="C16" s="35">
        <v>94898.1</v>
      </c>
      <c r="D16" s="35">
        <v>141156.70000000001</v>
      </c>
      <c r="E16" s="35">
        <v>127929.60000000001</v>
      </c>
      <c r="F16" s="59">
        <v>48336.6</v>
      </c>
      <c r="G16" s="263">
        <f t="shared" si="0"/>
        <v>90.629491905095534</v>
      </c>
      <c r="H16" s="32">
        <f t="shared" si="1"/>
        <v>13227.100000000006</v>
      </c>
      <c r="I16" s="11"/>
    </row>
    <row r="17" spans="1:9" x14ac:dyDescent="0.2">
      <c r="A17" s="36" t="s">
        <v>316</v>
      </c>
      <c r="B17" s="31" t="s">
        <v>309</v>
      </c>
      <c r="C17" s="35">
        <v>15706.5</v>
      </c>
      <c r="D17" s="35">
        <v>19094.5</v>
      </c>
      <c r="E17" s="35">
        <v>18573.5</v>
      </c>
      <c r="F17" s="59">
        <v>19.2</v>
      </c>
      <c r="G17" s="263">
        <f t="shared" si="0"/>
        <v>97.271465605279005</v>
      </c>
      <c r="H17" s="32">
        <f t="shared" si="1"/>
        <v>521</v>
      </c>
      <c r="I17" s="11"/>
    </row>
    <row r="18" spans="1:9" x14ac:dyDescent="0.2">
      <c r="A18" s="36" t="s">
        <v>123</v>
      </c>
      <c r="B18" s="31" t="s">
        <v>144</v>
      </c>
      <c r="C18" s="35">
        <v>1378.1</v>
      </c>
      <c r="D18" s="35">
        <v>1600</v>
      </c>
      <c r="E18" s="35">
        <v>1413.1</v>
      </c>
      <c r="F18" s="59">
        <v>0</v>
      </c>
      <c r="G18" s="263">
        <f t="shared" si="0"/>
        <v>88.318749999999994</v>
      </c>
      <c r="H18" s="32">
        <f t="shared" si="1"/>
        <v>186.90000000000009</v>
      </c>
      <c r="I18" s="11"/>
    </row>
    <row r="19" spans="1:9" ht="38.25" x14ac:dyDescent="0.2">
      <c r="A19" s="36" t="s">
        <v>459</v>
      </c>
      <c r="B19" s="199" t="s">
        <v>458</v>
      </c>
      <c r="C19" s="35">
        <v>0</v>
      </c>
      <c r="D19" s="35">
        <v>0</v>
      </c>
      <c r="E19" s="35">
        <v>0</v>
      </c>
      <c r="F19" s="59">
        <v>0</v>
      </c>
      <c r="G19" s="263">
        <v>0</v>
      </c>
      <c r="H19" s="32">
        <f t="shared" si="1"/>
        <v>0</v>
      </c>
      <c r="I19" s="11"/>
    </row>
    <row r="20" spans="1:9" ht="38.25" x14ac:dyDescent="0.2">
      <c r="A20" s="36" t="s">
        <v>124</v>
      </c>
      <c r="B20" s="31" t="s">
        <v>145</v>
      </c>
      <c r="C20" s="35">
        <v>189.8</v>
      </c>
      <c r="D20" s="35">
        <v>140.4</v>
      </c>
      <c r="E20" s="35">
        <v>85.6</v>
      </c>
      <c r="F20" s="59">
        <v>85.6</v>
      </c>
      <c r="G20" s="263">
        <f t="shared" si="0"/>
        <v>60.968660968660956</v>
      </c>
      <c r="H20" s="32">
        <f t="shared" si="1"/>
        <v>54.800000000000011</v>
      </c>
      <c r="I20" s="11"/>
    </row>
    <row r="21" spans="1:9" x14ac:dyDescent="0.2">
      <c r="A21" s="36" t="s">
        <v>125</v>
      </c>
      <c r="B21" s="31" t="s">
        <v>146</v>
      </c>
      <c r="C21" s="35">
        <v>2592</v>
      </c>
      <c r="D21" s="35">
        <v>4788</v>
      </c>
      <c r="E21" s="35">
        <v>4788</v>
      </c>
      <c r="F21" s="59">
        <v>3411.5</v>
      </c>
      <c r="G21" s="263">
        <f t="shared" si="0"/>
        <v>100</v>
      </c>
      <c r="H21" s="32">
        <f t="shared" si="1"/>
        <v>0</v>
      </c>
      <c r="I21" s="11"/>
    </row>
    <row r="22" spans="1:9" ht="25.5" x14ac:dyDescent="0.2">
      <c r="A22" s="36" t="s">
        <v>778</v>
      </c>
      <c r="B22" s="31" t="s">
        <v>147</v>
      </c>
      <c r="C22" s="35">
        <v>1141.9000000000001</v>
      </c>
      <c r="D22" s="35">
        <v>750.6</v>
      </c>
      <c r="E22" s="35">
        <v>691.8</v>
      </c>
      <c r="F22" s="59">
        <v>691.8</v>
      </c>
      <c r="G22" s="263">
        <f t="shared" si="0"/>
        <v>92.166266986410861</v>
      </c>
      <c r="H22" s="32">
        <f t="shared" si="1"/>
        <v>58.800000000000068</v>
      </c>
      <c r="I22" s="11"/>
    </row>
    <row r="23" spans="1:9" x14ac:dyDescent="0.2">
      <c r="A23" s="36" t="s">
        <v>780</v>
      </c>
      <c r="B23" s="31" t="s">
        <v>310</v>
      </c>
      <c r="C23" s="35">
        <v>100</v>
      </c>
      <c r="D23" s="35">
        <v>0</v>
      </c>
      <c r="E23" s="35">
        <v>0</v>
      </c>
      <c r="F23" s="59">
        <v>0</v>
      </c>
      <c r="G23" s="263">
        <v>0</v>
      </c>
      <c r="H23" s="32">
        <f>D23-E23</f>
        <v>0</v>
      </c>
      <c r="I23" s="11"/>
    </row>
    <row r="24" spans="1:9" ht="51" x14ac:dyDescent="0.2">
      <c r="A24" s="36" t="s">
        <v>779</v>
      </c>
      <c r="B24" s="199" t="s">
        <v>764</v>
      </c>
      <c r="C24" s="35">
        <v>0</v>
      </c>
      <c r="D24" s="35">
        <v>3327.2</v>
      </c>
      <c r="E24" s="35">
        <v>3327.2</v>
      </c>
      <c r="F24" s="59">
        <v>3327.2</v>
      </c>
      <c r="G24" s="263">
        <f t="shared" si="0"/>
        <v>100</v>
      </c>
      <c r="H24" s="32">
        <f t="shared" si="1"/>
        <v>0</v>
      </c>
      <c r="I24" s="11"/>
    </row>
    <row r="25" spans="1:9" ht="25.5" x14ac:dyDescent="0.2">
      <c r="A25" s="36" t="s">
        <v>126</v>
      </c>
      <c r="B25" s="31" t="s">
        <v>148</v>
      </c>
      <c r="C25" s="35">
        <v>30345.9</v>
      </c>
      <c r="D25" s="35">
        <v>39536.300000000003</v>
      </c>
      <c r="E25" s="35">
        <v>39536.300000000003</v>
      </c>
      <c r="F25" s="59">
        <v>19566</v>
      </c>
      <c r="G25" s="263">
        <f t="shared" si="0"/>
        <v>100</v>
      </c>
      <c r="H25" s="32">
        <f t="shared" si="1"/>
        <v>0</v>
      </c>
      <c r="I25" s="11"/>
    </row>
    <row r="26" spans="1:9" x14ac:dyDescent="0.2">
      <c r="A26" s="36" t="s">
        <v>127</v>
      </c>
      <c r="B26" s="31" t="s">
        <v>149</v>
      </c>
      <c r="C26" s="35">
        <v>2938.7</v>
      </c>
      <c r="D26" s="35">
        <v>3331.6</v>
      </c>
      <c r="E26" s="35">
        <v>3331.6</v>
      </c>
      <c r="F26" s="59">
        <v>3331.6</v>
      </c>
      <c r="G26" s="263">
        <f t="shared" si="0"/>
        <v>100</v>
      </c>
      <c r="H26" s="32">
        <f t="shared" si="1"/>
        <v>0</v>
      </c>
      <c r="I26" s="11"/>
    </row>
    <row r="27" spans="1:9" x14ac:dyDescent="0.2">
      <c r="A27" s="36" t="s">
        <v>128</v>
      </c>
      <c r="B27" s="31" t="s">
        <v>150</v>
      </c>
      <c r="C27" s="35">
        <v>53397</v>
      </c>
      <c r="D27" s="35">
        <v>55745.599999999999</v>
      </c>
      <c r="E27" s="35">
        <v>54927.1</v>
      </c>
      <c r="F27" s="59">
        <v>10646.3</v>
      </c>
      <c r="G27" s="263">
        <f t="shared" si="0"/>
        <v>98.531722683045842</v>
      </c>
      <c r="H27" s="32">
        <f t="shared" si="1"/>
        <v>818.5</v>
      </c>
      <c r="I27" s="11"/>
    </row>
    <row r="28" spans="1:9" ht="63.75" x14ac:dyDescent="0.2">
      <c r="A28" s="36" t="s">
        <v>129</v>
      </c>
      <c r="B28" s="31" t="s">
        <v>151</v>
      </c>
      <c r="C28" s="35">
        <v>269823.7</v>
      </c>
      <c r="D28" s="35">
        <v>298632.09999999998</v>
      </c>
      <c r="E28" s="35">
        <v>298632.09999999998</v>
      </c>
      <c r="F28" s="59">
        <v>142439.4</v>
      </c>
      <c r="G28" s="263">
        <f t="shared" si="0"/>
        <v>100</v>
      </c>
      <c r="H28" s="32">
        <f t="shared" si="1"/>
        <v>0</v>
      </c>
      <c r="I28" s="11"/>
    </row>
    <row r="29" spans="1:9" ht="25.5" x14ac:dyDescent="0.2">
      <c r="A29" s="36" t="s">
        <v>130</v>
      </c>
      <c r="B29" s="31" t="s">
        <v>152</v>
      </c>
      <c r="C29" s="35">
        <v>38612.300000000003</v>
      </c>
      <c r="D29" s="35">
        <v>43423.3</v>
      </c>
      <c r="E29" s="35">
        <v>40676.5</v>
      </c>
      <c r="F29" s="59">
        <v>28264.7</v>
      </c>
      <c r="G29" s="263">
        <f t="shared" si="0"/>
        <v>93.674363763233089</v>
      </c>
      <c r="H29" s="32">
        <f t="shared" si="1"/>
        <v>2746.8000000000029</v>
      </c>
      <c r="I29" s="11"/>
    </row>
    <row r="30" spans="1:9" ht="25.5" x14ac:dyDescent="0.2">
      <c r="A30" s="36" t="s">
        <v>317</v>
      </c>
      <c r="B30" s="33" t="s">
        <v>311</v>
      </c>
      <c r="C30" s="35">
        <v>0</v>
      </c>
      <c r="D30" s="35">
        <v>0</v>
      </c>
      <c r="E30" s="35">
        <v>0</v>
      </c>
      <c r="F30" s="60">
        <v>0</v>
      </c>
      <c r="G30" s="263">
        <v>0</v>
      </c>
      <c r="H30" s="32">
        <f t="shared" si="1"/>
        <v>0</v>
      </c>
      <c r="I30" s="11"/>
    </row>
    <row r="31" spans="1:9" ht="89.25" x14ac:dyDescent="0.2">
      <c r="A31" s="36" t="s">
        <v>781</v>
      </c>
      <c r="B31" s="262" t="s">
        <v>765</v>
      </c>
      <c r="C31" s="35">
        <v>0</v>
      </c>
      <c r="D31" s="35">
        <v>1069.0999999999999</v>
      </c>
      <c r="E31" s="35">
        <v>1069.0999999999999</v>
      </c>
      <c r="F31" s="60">
        <v>0</v>
      </c>
      <c r="G31" s="263">
        <f t="shared" si="0"/>
        <v>100</v>
      </c>
      <c r="H31" s="32">
        <f t="shared" si="1"/>
        <v>0</v>
      </c>
      <c r="I31" s="11"/>
    </row>
    <row r="32" spans="1:9" ht="89.25" x14ac:dyDescent="0.2">
      <c r="A32" s="36" t="s">
        <v>782</v>
      </c>
      <c r="B32" s="262" t="s">
        <v>769</v>
      </c>
      <c r="C32" s="35">
        <v>0</v>
      </c>
      <c r="D32" s="35">
        <v>169.1</v>
      </c>
      <c r="E32" s="35">
        <v>0</v>
      </c>
      <c r="F32" s="60">
        <v>0</v>
      </c>
      <c r="G32" s="263">
        <f t="shared" si="0"/>
        <v>0</v>
      </c>
      <c r="H32" s="32">
        <f t="shared" si="1"/>
        <v>169.1</v>
      </c>
      <c r="I32" s="11"/>
    </row>
    <row r="33" spans="1:9" ht="63.75" x14ac:dyDescent="0.2">
      <c r="A33" s="36" t="s">
        <v>170</v>
      </c>
      <c r="B33" s="33" t="s">
        <v>168</v>
      </c>
      <c r="C33" s="35">
        <v>31557.4</v>
      </c>
      <c r="D33" s="35">
        <v>33026.9</v>
      </c>
      <c r="E33" s="35">
        <v>33026.9</v>
      </c>
      <c r="F33" s="60">
        <v>20858.400000000001</v>
      </c>
      <c r="G33" s="263">
        <f t="shared" si="0"/>
        <v>100</v>
      </c>
      <c r="H33" s="32">
        <f t="shared" si="1"/>
        <v>0</v>
      </c>
      <c r="I33" s="11"/>
    </row>
    <row r="34" spans="1:9" ht="25.5" x14ac:dyDescent="0.2">
      <c r="A34" s="36" t="s">
        <v>171</v>
      </c>
      <c r="B34" s="33" t="s">
        <v>169</v>
      </c>
      <c r="C34" s="35">
        <v>550.70000000000005</v>
      </c>
      <c r="D34" s="35">
        <v>324.8</v>
      </c>
      <c r="E34" s="35">
        <v>205.2</v>
      </c>
      <c r="F34" s="60">
        <v>0</v>
      </c>
      <c r="G34" s="263">
        <f t="shared" si="0"/>
        <v>63.177339901477822</v>
      </c>
      <c r="H34" s="32">
        <f t="shared" si="1"/>
        <v>119.60000000000002</v>
      </c>
      <c r="I34" s="11"/>
    </row>
    <row r="35" spans="1:9" ht="25.5" x14ac:dyDescent="0.2">
      <c r="A35" s="36" t="s">
        <v>318</v>
      </c>
      <c r="B35" s="33" t="s">
        <v>312</v>
      </c>
      <c r="C35" s="35">
        <v>0</v>
      </c>
      <c r="D35" s="35">
        <v>0</v>
      </c>
      <c r="E35" s="35">
        <v>0</v>
      </c>
      <c r="F35" s="60">
        <v>0</v>
      </c>
      <c r="G35" s="263">
        <v>0</v>
      </c>
      <c r="H35" s="32">
        <f t="shared" si="1"/>
        <v>0</v>
      </c>
      <c r="I35" s="11"/>
    </row>
    <row r="36" spans="1:9" ht="89.25" x14ac:dyDescent="0.2">
      <c r="A36" s="36" t="s">
        <v>783</v>
      </c>
      <c r="B36" s="262" t="s">
        <v>766</v>
      </c>
      <c r="C36" s="35">
        <v>0</v>
      </c>
      <c r="D36" s="35">
        <v>58.9</v>
      </c>
      <c r="E36" s="35">
        <v>0</v>
      </c>
      <c r="F36" s="60">
        <v>0</v>
      </c>
      <c r="G36" s="263">
        <f t="shared" si="0"/>
        <v>0</v>
      </c>
      <c r="H36" s="32">
        <f t="shared" si="1"/>
        <v>58.9</v>
      </c>
      <c r="I36" s="11"/>
    </row>
    <row r="37" spans="1:9" ht="25.5" x14ac:dyDescent="0.2">
      <c r="A37" s="36" t="s">
        <v>319</v>
      </c>
      <c r="B37" s="33" t="s">
        <v>313</v>
      </c>
      <c r="C37" s="35">
        <v>40</v>
      </c>
      <c r="D37" s="35">
        <v>190</v>
      </c>
      <c r="E37" s="35">
        <v>40</v>
      </c>
      <c r="F37" s="60">
        <v>0</v>
      </c>
      <c r="G37" s="263">
        <f t="shared" si="0"/>
        <v>21.052631578947366</v>
      </c>
      <c r="H37" s="32">
        <f t="shared" si="1"/>
        <v>150</v>
      </c>
      <c r="I37" s="11"/>
    </row>
    <row r="38" spans="1:9" ht="63.75" x14ac:dyDescent="0.2">
      <c r="A38" s="36" t="s">
        <v>784</v>
      </c>
      <c r="B38" s="262" t="s">
        <v>767</v>
      </c>
      <c r="C38" s="35">
        <v>0</v>
      </c>
      <c r="D38" s="35">
        <v>39.200000000000003</v>
      </c>
      <c r="E38" s="35">
        <v>0</v>
      </c>
      <c r="F38" s="60">
        <v>0</v>
      </c>
      <c r="G38" s="263">
        <f t="shared" si="0"/>
        <v>0</v>
      </c>
      <c r="H38" s="32">
        <f t="shared" si="1"/>
        <v>39.200000000000003</v>
      </c>
      <c r="I38" s="11"/>
    </row>
    <row r="39" spans="1:9" x14ac:dyDescent="0.2">
      <c r="A39" s="36" t="s">
        <v>320</v>
      </c>
      <c r="B39" s="33" t="s">
        <v>314</v>
      </c>
      <c r="C39" s="35">
        <v>0</v>
      </c>
      <c r="D39" s="35">
        <v>17.399999999999999</v>
      </c>
      <c r="E39" s="35">
        <v>17.399999999999999</v>
      </c>
      <c r="F39" s="60">
        <v>0</v>
      </c>
      <c r="G39" s="263">
        <f t="shared" si="0"/>
        <v>100</v>
      </c>
      <c r="H39" s="32">
        <f t="shared" si="1"/>
        <v>0</v>
      </c>
      <c r="I39" s="11"/>
    </row>
    <row r="40" spans="1:9" ht="63.75" x14ac:dyDescent="0.2">
      <c r="A40" s="36" t="s">
        <v>231</v>
      </c>
      <c r="B40" s="33" t="s">
        <v>230</v>
      </c>
      <c r="C40" s="35">
        <v>58683.5</v>
      </c>
      <c r="D40" s="35">
        <v>72486.100000000006</v>
      </c>
      <c r="E40" s="35">
        <v>65109.9</v>
      </c>
      <c r="F40" s="60">
        <v>64721.7</v>
      </c>
      <c r="G40" s="263">
        <f t="shared" si="0"/>
        <v>89.823980045829472</v>
      </c>
      <c r="H40" s="32">
        <f t="shared" si="1"/>
        <v>7376.2000000000044</v>
      </c>
      <c r="I40" s="11"/>
    </row>
    <row r="41" spans="1:9" ht="63.75" x14ac:dyDescent="0.2">
      <c r="A41" s="36" t="s">
        <v>321</v>
      </c>
      <c r="B41" s="33" t="s">
        <v>315</v>
      </c>
      <c r="C41" s="35">
        <v>0</v>
      </c>
      <c r="D41" s="35">
        <v>0</v>
      </c>
      <c r="E41" s="35">
        <v>0</v>
      </c>
      <c r="F41" s="60">
        <v>0</v>
      </c>
      <c r="G41" s="263">
        <v>0</v>
      </c>
      <c r="H41" s="32">
        <f t="shared" si="1"/>
        <v>0</v>
      </c>
      <c r="I41" s="11"/>
    </row>
    <row r="42" spans="1:9" ht="63.75" x14ac:dyDescent="0.2">
      <c r="A42" s="36" t="s">
        <v>784</v>
      </c>
      <c r="B42" s="262" t="s">
        <v>768</v>
      </c>
      <c r="C42" s="35">
        <v>0</v>
      </c>
      <c r="D42" s="35">
        <v>39.299999999999997</v>
      </c>
      <c r="E42" s="35">
        <v>0</v>
      </c>
      <c r="F42" s="60">
        <v>0</v>
      </c>
      <c r="G42" s="263">
        <f t="shared" si="0"/>
        <v>0</v>
      </c>
      <c r="H42" s="32">
        <f t="shared" si="1"/>
        <v>39.299999999999997</v>
      </c>
      <c r="I42" s="11"/>
    </row>
    <row r="43" spans="1:9" ht="38.25" x14ac:dyDescent="0.2">
      <c r="A43" s="34" t="s">
        <v>785</v>
      </c>
      <c r="B43" s="57">
        <v>831</v>
      </c>
      <c r="C43" s="35">
        <v>50</v>
      </c>
      <c r="D43" s="35">
        <v>104.6</v>
      </c>
      <c r="E43" s="35">
        <v>104.6</v>
      </c>
      <c r="F43" s="60">
        <v>0</v>
      </c>
      <c r="G43" s="263">
        <f t="shared" si="0"/>
        <v>100</v>
      </c>
      <c r="H43" s="32">
        <f t="shared" si="1"/>
        <v>0</v>
      </c>
    </row>
    <row r="44" spans="1:9" x14ac:dyDescent="0.2">
      <c r="A44" s="36" t="s">
        <v>131</v>
      </c>
      <c r="B44" s="57">
        <v>852</v>
      </c>
      <c r="C44" s="35">
        <v>16.600000000000001</v>
      </c>
      <c r="D44" s="35">
        <v>0.7</v>
      </c>
      <c r="E44" s="35">
        <v>0.7</v>
      </c>
      <c r="F44" s="60">
        <v>0</v>
      </c>
      <c r="G44" s="263">
        <f t="shared" si="0"/>
        <v>100</v>
      </c>
      <c r="H44" s="32">
        <f t="shared" si="1"/>
        <v>0</v>
      </c>
    </row>
    <row r="45" spans="1:9" x14ac:dyDescent="0.2">
      <c r="A45" s="36" t="s">
        <v>132</v>
      </c>
      <c r="B45" s="57">
        <v>853</v>
      </c>
      <c r="C45" s="35">
        <v>873.3</v>
      </c>
      <c r="D45" s="35">
        <v>6909.9</v>
      </c>
      <c r="E45" s="35">
        <v>6898.4</v>
      </c>
      <c r="F45" s="60">
        <v>0</v>
      </c>
      <c r="G45" s="263">
        <f t="shared" si="0"/>
        <v>99.833572121159492</v>
      </c>
      <c r="H45" s="32">
        <f t="shared" si="1"/>
        <v>11.5</v>
      </c>
    </row>
    <row r="46" spans="1:9" x14ac:dyDescent="0.2">
      <c r="A46" s="36" t="s">
        <v>133</v>
      </c>
      <c r="B46" s="57">
        <v>870</v>
      </c>
      <c r="C46" s="35">
        <v>0</v>
      </c>
      <c r="D46" s="35">
        <v>85.3</v>
      </c>
      <c r="E46" s="35">
        <v>0</v>
      </c>
      <c r="F46" s="59">
        <v>0</v>
      </c>
      <c r="G46" s="263">
        <f t="shared" si="0"/>
        <v>0</v>
      </c>
      <c r="H46" s="32">
        <f t="shared" si="1"/>
        <v>85.3</v>
      </c>
    </row>
  </sheetData>
  <mergeCells count="1">
    <mergeCell ref="A3:H3"/>
  </mergeCells>
  <phoneticPr fontId="0" type="noConversion"/>
  <pageMargins left="0.70866141732283472" right="0.51181102362204722" top="0.55118110236220474" bottom="0.35433070866141736" header="0.31496062992125984" footer="0.31496062992125984"/>
  <pageSetup paperSize="9" scale="75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3:J15"/>
  <sheetViews>
    <sheetView topLeftCell="A17" workbookViewId="0">
      <selection activeCell="A5" sqref="A5:J15"/>
    </sheetView>
  </sheetViews>
  <sheetFormatPr defaultRowHeight="12.75" x14ac:dyDescent="0.2"/>
  <cols>
    <col min="1" max="1" width="11.42578125" customWidth="1"/>
    <col min="2" max="2" width="0" hidden="1" customWidth="1"/>
    <col min="3" max="3" width="15.42578125" customWidth="1"/>
    <col min="4" max="4" width="15.5703125" customWidth="1"/>
    <col min="5" max="6" width="16.7109375" customWidth="1"/>
    <col min="7" max="8" width="15.7109375" customWidth="1"/>
    <col min="9" max="9" width="14.140625" customWidth="1"/>
    <col min="10" max="10" width="12.42578125" customWidth="1"/>
  </cols>
  <sheetData>
    <row r="3" spans="1:10" x14ac:dyDescent="0.2">
      <c r="A3" s="12" t="s">
        <v>153</v>
      </c>
    </row>
    <row r="5" spans="1:10" ht="255" x14ac:dyDescent="0.2">
      <c r="C5" s="203" t="s">
        <v>786</v>
      </c>
      <c r="D5" s="203" t="s">
        <v>787</v>
      </c>
      <c r="E5" s="203" t="s">
        <v>154</v>
      </c>
      <c r="F5" s="203" t="s">
        <v>155</v>
      </c>
      <c r="G5" s="203" t="s">
        <v>788</v>
      </c>
      <c r="H5" s="203" t="s">
        <v>789</v>
      </c>
      <c r="I5" s="203" t="s">
        <v>790</v>
      </c>
      <c r="J5" s="203" t="s">
        <v>156</v>
      </c>
    </row>
    <row r="6" spans="1:10" hidden="1" x14ac:dyDescent="0.2">
      <c r="A6" s="5" t="s">
        <v>77</v>
      </c>
      <c r="C6">
        <v>40</v>
      </c>
      <c r="D6">
        <v>23</v>
      </c>
      <c r="E6">
        <v>11</v>
      </c>
      <c r="F6">
        <v>0</v>
      </c>
      <c r="G6">
        <v>8</v>
      </c>
      <c r="H6">
        <v>12</v>
      </c>
      <c r="I6">
        <v>0</v>
      </c>
      <c r="J6">
        <v>6</v>
      </c>
    </row>
    <row r="7" spans="1:10" hidden="1" x14ac:dyDescent="0.2">
      <c r="A7" s="5" t="s">
        <v>92</v>
      </c>
      <c r="C7">
        <v>48</v>
      </c>
      <c r="D7">
        <v>19</v>
      </c>
      <c r="E7">
        <v>1</v>
      </c>
      <c r="F7">
        <v>0</v>
      </c>
      <c r="G7">
        <v>11</v>
      </c>
      <c r="H7">
        <v>13</v>
      </c>
      <c r="I7">
        <v>0</v>
      </c>
      <c r="J7">
        <v>8</v>
      </c>
    </row>
    <row r="8" spans="1:10" hidden="1" x14ac:dyDescent="0.2">
      <c r="A8" s="5" t="s">
        <v>109</v>
      </c>
      <c r="C8">
        <v>44</v>
      </c>
      <c r="D8">
        <v>23</v>
      </c>
      <c r="E8">
        <v>1</v>
      </c>
      <c r="F8">
        <v>1</v>
      </c>
      <c r="G8">
        <v>12</v>
      </c>
      <c r="H8">
        <v>13</v>
      </c>
      <c r="I8">
        <v>0</v>
      </c>
      <c r="J8">
        <v>6</v>
      </c>
    </row>
    <row r="9" spans="1:10" hidden="1" x14ac:dyDescent="0.2">
      <c r="A9" s="5" t="s">
        <v>160</v>
      </c>
      <c r="C9">
        <v>29</v>
      </c>
      <c r="D9">
        <v>14</v>
      </c>
      <c r="E9">
        <v>1</v>
      </c>
      <c r="F9">
        <v>0</v>
      </c>
      <c r="G9">
        <v>17</v>
      </c>
      <c r="H9">
        <v>35</v>
      </c>
      <c r="I9">
        <v>0</v>
      </c>
      <c r="J9">
        <v>4</v>
      </c>
    </row>
    <row r="10" spans="1:10" hidden="1" x14ac:dyDescent="0.2">
      <c r="A10" s="5" t="s">
        <v>213</v>
      </c>
      <c r="C10">
        <v>29</v>
      </c>
      <c r="D10">
        <v>14</v>
      </c>
      <c r="E10">
        <v>0.7</v>
      </c>
      <c r="F10">
        <v>0.3</v>
      </c>
      <c r="G10">
        <v>17</v>
      </c>
      <c r="H10">
        <v>35</v>
      </c>
      <c r="I10">
        <v>0</v>
      </c>
      <c r="J10">
        <v>4</v>
      </c>
    </row>
    <row r="11" spans="1:10" x14ac:dyDescent="0.2">
      <c r="A11" s="5" t="s">
        <v>244</v>
      </c>
      <c r="C11">
        <v>28</v>
      </c>
      <c r="D11">
        <v>13</v>
      </c>
      <c r="E11">
        <v>1.9</v>
      </c>
      <c r="F11">
        <v>0.1</v>
      </c>
      <c r="G11">
        <v>15</v>
      </c>
      <c r="H11">
        <v>36</v>
      </c>
      <c r="I11">
        <v>0</v>
      </c>
      <c r="J11">
        <v>6</v>
      </c>
    </row>
    <row r="12" spans="1:10" x14ac:dyDescent="0.2">
      <c r="A12" s="5" t="s">
        <v>255</v>
      </c>
      <c r="C12">
        <v>33</v>
      </c>
      <c r="D12">
        <v>11</v>
      </c>
      <c r="E12">
        <v>1.9</v>
      </c>
      <c r="F12">
        <v>0.1</v>
      </c>
      <c r="G12">
        <v>13</v>
      </c>
      <c r="H12">
        <v>35</v>
      </c>
      <c r="I12">
        <v>0</v>
      </c>
      <c r="J12">
        <v>6</v>
      </c>
    </row>
    <row r="13" spans="1:10" x14ac:dyDescent="0.2">
      <c r="A13" s="5" t="s">
        <v>278</v>
      </c>
      <c r="C13">
        <v>32</v>
      </c>
      <c r="D13">
        <v>15</v>
      </c>
      <c r="E13">
        <v>0.5</v>
      </c>
      <c r="F13">
        <v>0</v>
      </c>
      <c r="G13">
        <v>13</v>
      </c>
      <c r="H13">
        <v>34.5</v>
      </c>
      <c r="I13">
        <v>0</v>
      </c>
      <c r="J13">
        <v>5</v>
      </c>
    </row>
    <row r="14" spans="1:10" x14ac:dyDescent="0.2">
      <c r="A14" s="174" t="s">
        <v>422</v>
      </c>
      <c r="C14">
        <v>32</v>
      </c>
      <c r="D14">
        <v>18</v>
      </c>
      <c r="E14">
        <v>0.5</v>
      </c>
      <c r="F14">
        <v>0</v>
      </c>
      <c r="G14">
        <v>9</v>
      </c>
      <c r="H14">
        <v>34.5</v>
      </c>
      <c r="I14">
        <v>0</v>
      </c>
      <c r="J14">
        <v>6</v>
      </c>
    </row>
    <row r="15" spans="1:10" x14ac:dyDescent="0.2">
      <c r="A15" s="174" t="s">
        <v>616</v>
      </c>
      <c r="C15">
        <v>31.7</v>
      </c>
      <c r="D15">
        <v>16.399999999999999</v>
      </c>
      <c r="E15">
        <v>0.6</v>
      </c>
      <c r="F15">
        <v>0.3</v>
      </c>
      <c r="G15">
        <v>9.1999999999999993</v>
      </c>
      <c r="H15">
        <v>35</v>
      </c>
      <c r="I15">
        <v>0</v>
      </c>
      <c r="J15">
        <v>6.8</v>
      </c>
    </row>
  </sheetData>
  <phoneticPr fontId="22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16"/>
  <sheetViews>
    <sheetView topLeftCell="A12" workbookViewId="0">
      <selection activeCell="S31" sqref="S31"/>
    </sheetView>
  </sheetViews>
  <sheetFormatPr defaultRowHeight="12.75" x14ac:dyDescent="0.2"/>
  <sheetData>
    <row r="1" spans="1:9" x14ac:dyDescent="0.2">
      <c r="A1" s="16" t="s">
        <v>791</v>
      </c>
    </row>
    <row r="2" spans="1:9" x14ac:dyDescent="0.2">
      <c r="B2" s="12" t="s">
        <v>2</v>
      </c>
      <c r="C2" s="12" t="s">
        <v>56</v>
      </c>
      <c r="D2" s="12" t="s">
        <v>57</v>
      </c>
      <c r="E2" s="12" t="s">
        <v>58</v>
      </c>
      <c r="F2" s="12" t="s">
        <v>52</v>
      </c>
      <c r="G2" s="12" t="s">
        <v>53</v>
      </c>
      <c r="H2" s="12" t="s">
        <v>54</v>
      </c>
      <c r="I2" s="12" t="s">
        <v>55</v>
      </c>
    </row>
    <row r="3" spans="1:9" hidden="1" x14ac:dyDescent="0.2">
      <c r="A3" t="s">
        <v>0</v>
      </c>
      <c r="B3">
        <f t="shared" ref="B3:B8" si="0">SUM(C3:I3)</f>
        <v>120.6</v>
      </c>
      <c r="C3">
        <v>18</v>
      </c>
      <c r="D3">
        <v>1.3</v>
      </c>
      <c r="E3">
        <v>2.8</v>
      </c>
      <c r="F3">
        <v>83.6</v>
      </c>
      <c r="G3">
        <v>5.9</v>
      </c>
      <c r="H3">
        <v>9</v>
      </c>
      <c r="I3">
        <v>0</v>
      </c>
    </row>
    <row r="4" spans="1:9" hidden="1" x14ac:dyDescent="0.2">
      <c r="A4" t="s">
        <v>1</v>
      </c>
      <c r="B4">
        <f t="shared" si="0"/>
        <v>137.29999999999998</v>
      </c>
      <c r="C4">
        <v>19.5</v>
      </c>
      <c r="D4">
        <v>1.3</v>
      </c>
      <c r="E4">
        <v>3.3</v>
      </c>
      <c r="F4">
        <v>97</v>
      </c>
      <c r="G4">
        <v>6.6</v>
      </c>
      <c r="H4">
        <v>9.6</v>
      </c>
      <c r="I4">
        <v>0</v>
      </c>
    </row>
    <row r="5" spans="1:9" hidden="1" x14ac:dyDescent="0.2">
      <c r="A5" t="s">
        <v>41</v>
      </c>
      <c r="B5">
        <f t="shared" si="0"/>
        <v>159.50000000000003</v>
      </c>
      <c r="C5">
        <v>19.3</v>
      </c>
      <c r="D5">
        <v>1.4</v>
      </c>
      <c r="E5">
        <v>3.7</v>
      </c>
      <c r="F5">
        <v>116.2</v>
      </c>
      <c r="G5">
        <v>7.8</v>
      </c>
      <c r="H5">
        <v>10.8</v>
      </c>
      <c r="I5">
        <v>0.3</v>
      </c>
    </row>
    <row r="6" spans="1:9" hidden="1" x14ac:dyDescent="0.2">
      <c r="A6" s="5" t="s">
        <v>45</v>
      </c>
      <c r="B6">
        <f t="shared" si="0"/>
        <v>214.40000000000003</v>
      </c>
      <c r="C6">
        <v>21.3</v>
      </c>
      <c r="D6">
        <v>1.5</v>
      </c>
      <c r="E6">
        <v>3.5</v>
      </c>
      <c r="F6">
        <v>151.30000000000001</v>
      </c>
      <c r="G6">
        <v>23.4</v>
      </c>
      <c r="H6">
        <v>12.6</v>
      </c>
      <c r="I6">
        <v>0.8</v>
      </c>
    </row>
    <row r="7" spans="1:9" hidden="1" x14ac:dyDescent="0.2">
      <c r="A7" s="5" t="s">
        <v>77</v>
      </c>
      <c r="B7">
        <f t="shared" si="0"/>
        <v>303.10000000000002</v>
      </c>
      <c r="C7">
        <v>30</v>
      </c>
      <c r="D7">
        <v>2</v>
      </c>
      <c r="E7">
        <v>5.0999999999999996</v>
      </c>
      <c r="F7">
        <v>215.9</v>
      </c>
      <c r="G7">
        <v>30.6</v>
      </c>
      <c r="H7">
        <v>17.5</v>
      </c>
      <c r="I7">
        <v>2</v>
      </c>
    </row>
    <row r="8" spans="1:9" hidden="1" x14ac:dyDescent="0.2">
      <c r="A8" s="5" t="s">
        <v>92</v>
      </c>
      <c r="B8">
        <f t="shared" si="0"/>
        <v>317</v>
      </c>
      <c r="C8">
        <v>30.2</v>
      </c>
      <c r="D8">
        <v>2</v>
      </c>
      <c r="E8">
        <v>5.0999999999999996</v>
      </c>
      <c r="F8">
        <v>227.7</v>
      </c>
      <c r="G8">
        <v>31</v>
      </c>
      <c r="H8">
        <v>18.8</v>
      </c>
      <c r="I8">
        <v>2.2000000000000002</v>
      </c>
    </row>
    <row r="9" spans="1:9" hidden="1" x14ac:dyDescent="0.2">
      <c r="A9" s="5" t="s">
        <v>109</v>
      </c>
      <c r="B9">
        <v>340.1</v>
      </c>
      <c r="C9">
        <v>30.1</v>
      </c>
      <c r="D9">
        <v>2</v>
      </c>
      <c r="E9">
        <v>5.5</v>
      </c>
      <c r="F9">
        <v>250.2</v>
      </c>
      <c r="G9">
        <v>31.2</v>
      </c>
      <c r="H9">
        <v>18.7</v>
      </c>
      <c r="I9">
        <v>2.4</v>
      </c>
    </row>
    <row r="10" spans="1:9" x14ac:dyDescent="0.2">
      <c r="A10" s="5" t="s">
        <v>160</v>
      </c>
      <c r="B10">
        <v>373</v>
      </c>
      <c r="C10">
        <v>30.3</v>
      </c>
      <c r="D10">
        <v>2.1</v>
      </c>
      <c r="E10">
        <v>5.7</v>
      </c>
      <c r="F10">
        <v>270.60000000000002</v>
      </c>
      <c r="G10">
        <v>38.6</v>
      </c>
      <c r="H10">
        <v>23.1</v>
      </c>
      <c r="I10">
        <v>2.6</v>
      </c>
    </row>
    <row r="11" spans="1:9" x14ac:dyDescent="0.2">
      <c r="A11" s="5" t="s">
        <v>213</v>
      </c>
      <c r="B11">
        <v>415.1</v>
      </c>
      <c r="C11">
        <v>34</v>
      </c>
      <c r="D11">
        <v>2.2999999999999998</v>
      </c>
      <c r="E11">
        <v>6.2</v>
      </c>
      <c r="F11">
        <v>284.39999999999998</v>
      </c>
      <c r="G11">
        <v>48.6</v>
      </c>
      <c r="H11">
        <v>29.6</v>
      </c>
      <c r="I11">
        <v>10</v>
      </c>
    </row>
    <row r="12" spans="1:9" x14ac:dyDescent="0.2">
      <c r="A12" s="5" t="s">
        <v>244</v>
      </c>
      <c r="B12">
        <v>465.2</v>
      </c>
      <c r="C12">
        <v>50.3</v>
      </c>
      <c r="D12">
        <v>2.6</v>
      </c>
      <c r="E12">
        <v>6.4</v>
      </c>
      <c r="F12">
        <v>311.5</v>
      </c>
      <c r="G12">
        <v>48.4</v>
      </c>
      <c r="H12">
        <v>34.4</v>
      </c>
      <c r="I12">
        <v>11.6</v>
      </c>
    </row>
    <row r="13" spans="1:9" x14ac:dyDescent="0.2">
      <c r="A13" s="5" t="s">
        <v>255</v>
      </c>
      <c r="B13">
        <v>456.8</v>
      </c>
      <c r="C13">
        <v>70.2</v>
      </c>
      <c r="D13">
        <v>3.2</v>
      </c>
      <c r="E13">
        <v>6.9</v>
      </c>
      <c r="F13">
        <v>319.39999999999998</v>
      </c>
      <c r="G13">
        <v>43</v>
      </c>
      <c r="H13">
        <v>0.9</v>
      </c>
      <c r="I13">
        <v>13.2</v>
      </c>
    </row>
    <row r="14" spans="1:9" x14ac:dyDescent="0.2">
      <c r="A14" s="5" t="s">
        <v>278</v>
      </c>
      <c r="B14">
        <v>495.6</v>
      </c>
      <c r="C14">
        <v>78.2</v>
      </c>
      <c r="D14">
        <v>3.5</v>
      </c>
      <c r="E14">
        <v>8.3000000000000007</v>
      </c>
      <c r="F14">
        <v>345.1</v>
      </c>
      <c r="G14">
        <v>45.3</v>
      </c>
      <c r="H14">
        <v>1</v>
      </c>
      <c r="I14">
        <v>14.2</v>
      </c>
    </row>
    <row r="15" spans="1:9" x14ac:dyDescent="0.2">
      <c r="A15" s="174" t="s">
        <v>422</v>
      </c>
      <c r="B15">
        <v>567.79999999999995</v>
      </c>
      <c r="C15">
        <v>92.4</v>
      </c>
      <c r="D15">
        <v>4</v>
      </c>
      <c r="E15">
        <v>11.1</v>
      </c>
      <c r="F15">
        <v>391.3</v>
      </c>
      <c r="G15">
        <v>52</v>
      </c>
      <c r="H15">
        <v>1.2</v>
      </c>
      <c r="I15">
        <v>15.8</v>
      </c>
    </row>
    <row r="16" spans="1:9" x14ac:dyDescent="0.2">
      <c r="A16" s="174" t="s">
        <v>616</v>
      </c>
      <c r="B16">
        <v>618.9</v>
      </c>
      <c r="C16">
        <v>97.9</v>
      </c>
      <c r="D16">
        <v>4.3</v>
      </c>
      <c r="E16">
        <v>12.7</v>
      </c>
      <c r="F16">
        <v>424.2</v>
      </c>
      <c r="G16">
        <v>59.6</v>
      </c>
      <c r="H16">
        <v>1.2</v>
      </c>
      <c r="I16">
        <v>19</v>
      </c>
    </row>
  </sheetData>
  <phoneticPr fontId="22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S69"/>
  <sheetViews>
    <sheetView workbookViewId="0">
      <pane xSplit="9" ySplit="10" topLeftCell="J45" activePane="bottomRight" state="frozen"/>
      <selection pane="topRight" activeCell="J1" sqref="J1"/>
      <selection pane="bottomLeft" activeCell="A11" sqref="A11"/>
      <selection pane="bottomRight" activeCell="S55" sqref="S55"/>
    </sheetView>
  </sheetViews>
  <sheetFormatPr defaultRowHeight="12.75" x14ac:dyDescent="0.2"/>
  <cols>
    <col min="1" max="1" width="32.42578125" customWidth="1"/>
    <col min="2" max="2" width="10" customWidth="1"/>
    <col min="3" max="3" width="10.42578125" customWidth="1"/>
    <col min="4" max="4" width="11.42578125" customWidth="1"/>
    <col min="5" max="5" width="9.7109375" customWidth="1"/>
    <col min="6" max="6" width="10.28515625" customWidth="1"/>
    <col min="7" max="7" width="11.7109375" bestFit="1" customWidth="1"/>
    <col min="8" max="8" width="8.85546875" customWidth="1"/>
    <col min="9" max="9" width="10" customWidth="1"/>
    <col min="10" max="10" width="9.5703125" bestFit="1" customWidth="1"/>
    <col min="11" max="11" width="11" customWidth="1"/>
    <col min="12" max="12" width="9" customWidth="1"/>
    <col min="13" max="13" width="10.140625" customWidth="1"/>
    <col min="14" max="14" width="10.85546875" customWidth="1"/>
    <col min="15" max="15" width="9.28515625" customWidth="1"/>
    <col min="16" max="16" width="9.7109375" customWidth="1"/>
    <col min="18" max="18" width="11.28515625" bestFit="1" customWidth="1"/>
    <col min="19" max="19" width="10.28515625" bestFit="1" customWidth="1"/>
  </cols>
  <sheetData>
    <row r="1" spans="1:18" x14ac:dyDescent="0.2">
      <c r="O1" s="12"/>
      <c r="P1" s="27" t="s">
        <v>607</v>
      </c>
    </row>
    <row r="2" spans="1:18" x14ac:dyDescent="0.2">
      <c r="P2" s="74" t="s">
        <v>196</v>
      </c>
    </row>
    <row r="3" spans="1:18" x14ac:dyDescent="0.2">
      <c r="D3" s="12" t="s">
        <v>804</v>
      </c>
    </row>
    <row r="4" spans="1:18" x14ac:dyDescent="0.2">
      <c r="A4" s="5"/>
      <c r="O4" s="5" t="s">
        <v>51</v>
      </c>
    </row>
    <row r="5" spans="1:18" ht="60" customHeight="1" x14ac:dyDescent="0.2">
      <c r="A5" s="406" t="s">
        <v>68</v>
      </c>
      <c r="B5" s="405" t="s">
        <v>69</v>
      </c>
      <c r="C5" s="405"/>
      <c r="D5" s="405"/>
      <c r="E5" s="403" t="s">
        <v>74</v>
      </c>
      <c r="F5" s="403"/>
      <c r="G5" s="403"/>
      <c r="H5" s="403" t="s">
        <v>75</v>
      </c>
      <c r="I5" s="403"/>
      <c r="J5" s="403"/>
      <c r="K5" s="408" t="s">
        <v>805</v>
      </c>
      <c r="L5" s="409"/>
      <c r="M5" s="410"/>
      <c r="N5" s="404" t="s">
        <v>236</v>
      </c>
      <c r="O5" s="404"/>
      <c r="P5" s="404"/>
    </row>
    <row r="6" spans="1:18" ht="44.25" customHeight="1" x14ac:dyDescent="0.2">
      <c r="A6" s="407"/>
      <c r="B6" s="21" t="s">
        <v>70</v>
      </c>
      <c r="C6" s="21" t="s">
        <v>71</v>
      </c>
      <c r="D6" s="21" t="s">
        <v>72</v>
      </c>
      <c r="E6" s="21" t="s">
        <v>70</v>
      </c>
      <c r="F6" s="21" t="s">
        <v>71</v>
      </c>
      <c r="G6" s="21" t="s">
        <v>72</v>
      </c>
      <c r="H6" s="21" t="s">
        <v>70</v>
      </c>
      <c r="I6" s="21" t="s">
        <v>71</v>
      </c>
      <c r="J6" s="21" t="s">
        <v>72</v>
      </c>
      <c r="K6" s="21" t="s">
        <v>460</v>
      </c>
      <c r="L6" s="21" t="s">
        <v>461</v>
      </c>
      <c r="M6" s="235" t="s">
        <v>253</v>
      </c>
      <c r="N6" s="21" t="s">
        <v>235</v>
      </c>
      <c r="O6" s="21" t="s">
        <v>237</v>
      </c>
      <c r="P6" s="21" t="s">
        <v>238</v>
      </c>
    </row>
    <row r="7" spans="1:18" x14ac:dyDescent="0.2">
      <c r="A7" s="19" t="s">
        <v>28</v>
      </c>
      <c r="B7" s="24">
        <f>E7+H7</f>
        <v>301002.59999999998</v>
      </c>
      <c r="C7" s="24">
        <f>F7+I7</f>
        <v>376476.19999999995</v>
      </c>
      <c r="D7" s="24">
        <f>G7+J7</f>
        <v>373609.8</v>
      </c>
      <c r="E7" s="24">
        <f>E11+E15+E19+E23+E27+E31+E35+E39+E43+E47+E51+E55+E59+E63</f>
        <v>291762.39999999997</v>
      </c>
      <c r="F7" s="24">
        <f t="shared" ref="F7:P7" si="0">F11+F15+F19+F23+F27+F31+F35+F39+F43+F47+F51+F55+F59+F63</f>
        <v>332728.09999999998</v>
      </c>
      <c r="G7" s="24">
        <f t="shared" si="0"/>
        <v>332728.09999999998</v>
      </c>
      <c r="H7" s="24">
        <f t="shared" si="0"/>
        <v>9240.2000000000007</v>
      </c>
      <c r="I7" s="24">
        <f t="shared" si="0"/>
        <v>43748.099999999991</v>
      </c>
      <c r="J7" s="24">
        <f t="shared" si="0"/>
        <v>40881.69999999999</v>
      </c>
      <c r="K7" s="24">
        <f t="shared" si="0"/>
        <v>3656.0114999999996</v>
      </c>
      <c r="L7" s="24">
        <f t="shared" si="0"/>
        <v>5576.6405499999992</v>
      </c>
      <c r="M7" s="24">
        <f t="shared" si="0"/>
        <v>334565.01566999999</v>
      </c>
      <c r="N7" s="24">
        <f t="shared" si="0"/>
        <v>3815.8829600000004</v>
      </c>
      <c r="O7" s="24">
        <f t="shared" si="0"/>
        <v>4107.32294</v>
      </c>
      <c r="P7" s="24">
        <f t="shared" si="0"/>
        <v>3999.3599000000004</v>
      </c>
    </row>
    <row r="8" spans="1:18" ht="33.75" x14ac:dyDescent="0.2">
      <c r="A8" s="38" t="s">
        <v>806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>
        <f>N20+N24+N48+N64+N16+N28+N32+N36+N40+N44+N52+N56+N60</f>
        <v>3757.5447200000008</v>
      </c>
      <c r="O8" s="25">
        <f>O20+O24+O48+O64+O16+O28+O32+O36+O40+O44+O52+O56+O60</f>
        <v>291.33998000000003</v>
      </c>
      <c r="P8" s="25">
        <f>P20+P24+P48+P64+P16+P28+P32+P36+P40+P44+P52+P56+P60</f>
        <v>49.524799999999999</v>
      </c>
    </row>
    <row r="9" spans="1:18" x14ac:dyDescent="0.2">
      <c r="A9" s="13" t="s">
        <v>63</v>
      </c>
      <c r="B9" s="25">
        <f>E9+H9</f>
        <v>151340</v>
      </c>
      <c r="C9" s="25">
        <f>F9+I9</f>
        <v>177888</v>
      </c>
      <c r="D9" s="25">
        <f>G9+J9</f>
        <v>175639.40000000002</v>
      </c>
      <c r="E9" s="25">
        <f>E13+E17+E21+E25+E29+E33+E37+E41+E45+E49+E53+E57+E61+E65</f>
        <v>149599</v>
      </c>
      <c r="F9" s="25">
        <f t="shared" ref="F9:J9" si="1">F13+F17+F21+F25+F29+F33+F37+F41+F45+F49+F53+F57+F61+F65</f>
        <v>169430.2</v>
      </c>
      <c r="G9" s="25">
        <f t="shared" si="1"/>
        <v>169430.2</v>
      </c>
      <c r="H9" s="25">
        <f t="shared" si="1"/>
        <v>1741</v>
      </c>
      <c r="I9" s="25">
        <f t="shared" si="1"/>
        <v>8457.8000000000011</v>
      </c>
      <c r="J9" s="25">
        <f t="shared" si="1"/>
        <v>6209.1999999999989</v>
      </c>
      <c r="K9" s="25"/>
      <c r="L9" s="25"/>
      <c r="M9" s="25"/>
      <c r="N9" s="25"/>
      <c r="O9" s="25"/>
      <c r="P9" s="25"/>
    </row>
    <row r="10" spans="1:18" x14ac:dyDescent="0.2">
      <c r="A10" s="13" t="s">
        <v>73</v>
      </c>
      <c r="B10" s="25">
        <f>B9/B7*100</f>
        <v>50.278635466936173</v>
      </c>
      <c r="C10" s="25">
        <f t="shared" ref="C10:J10" si="2">C9/C7*100</f>
        <v>47.250795667827084</v>
      </c>
      <c r="D10" s="25">
        <f t="shared" si="2"/>
        <v>47.011454196329979</v>
      </c>
      <c r="E10" s="25">
        <f t="shared" si="2"/>
        <v>51.274256038475151</v>
      </c>
      <c r="F10" s="25">
        <f t="shared" si="2"/>
        <v>50.921518200596829</v>
      </c>
      <c r="G10" s="25">
        <f t="shared" si="2"/>
        <v>50.921518200596829</v>
      </c>
      <c r="H10" s="25">
        <f t="shared" si="2"/>
        <v>18.841583515508319</v>
      </c>
      <c r="I10" s="25">
        <f t="shared" si="2"/>
        <v>19.332953888283157</v>
      </c>
      <c r="J10" s="25">
        <f t="shared" si="2"/>
        <v>15.188213797371441</v>
      </c>
      <c r="K10" s="25"/>
      <c r="L10" s="25"/>
      <c r="M10" s="25"/>
      <c r="N10" s="25"/>
      <c r="O10" s="25"/>
      <c r="P10" s="25"/>
    </row>
    <row r="11" spans="1:18" x14ac:dyDescent="0.2">
      <c r="A11" s="19" t="s">
        <v>322</v>
      </c>
      <c r="B11" s="26">
        <f>E11+H11</f>
        <v>5721.3</v>
      </c>
      <c r="C11" s="26">
        <f t="shared" ref="C11:D11" si="3">F11+I11</f>
        <v>4733.8999999999996</v>
      </c>
      <c r="D11" s="26">
        <f t="shared" si="3"/>
        <v>4733.8999999999996</v>
      </c>
      <c r="E11" s="265">
        <v>5721.3</v>
      </c>
      <c r="F11" s="265">
        <v>4733.8999999999996</v>
      </c>
      <c r="G11" s="265">
        <v>4733.8999999999996</v>
      </c>
      <c r="H11" s="265">
        <v>0</v>
      </c>
      <c r="I11" s="265">
        <v>0</v>
      </c>
      <c r="J11" s="265">
        <v>0</v>
      </c>
      <c r="K11" s="265">
        <v>59.40775</v>
      </c>
      <c r="L11" s="265">
        <v>62.22607</v>
      </c>
      <c r="M11" s="26">
        <f>G11+K11-L11+N12</f>
        <v>4731.0816800000002</v>
      </c>
      <c r="N11" s="26">
        <v>0</v>
      </c>
      <c r="O11" s="26">
        <v>0</v>
      </c>
      <c r="P11" s="26">
        <v>0</v>
      </c>
      <c r="R11" s="267"/>
    </row>
    <row r="12" spans="1:18" ht="33.75" x14ac:dyDescent="0.2">
      <c r="A12" s="38" t="s">
        <v>806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>
        <v>0</v>
      </c>
      <c r="O12" s="25">
        <v>0</v>
      </c>
      <c r="P12" s="25">
        <v>0</v>
      </c>
      <c r="R12" s="266"/>
    </row>
    <row r="13" spans="1:18" x14ac:dyDescent="0.2">
      <c r="A13" s="13" t="s">
        <v>63</v>
      </c>
      <c r="B13" s="25">
        <f>E13+H13</f>
        <v>5721.3</v>
      </c>
      <c r="C13" s="25">
        <f t="shared" ref="C13:D13" si="4">F13+I13</f>
        <v>4421.1000000000004</v>
      </c>
      <c r="D13" s="25">
        <f t="shared" si="4"/>
        <v>4421.1000000000004</v>
      </c>
      <c r="E13" s="264">
        <v>5721.3</v>
      </c>
      <c r="F13" s="264">
        <v>4421.1000000000004</v>
      </c>
      <c r="G13" s="264">
        <v>4421.1000000000004</v>
      </c>
      <c r="H13" s="264">
        <v>0</v>
      </c>
      <c r="I13" s="264">
        <v>0</v>
      </c>
      <c r="J13" s="264">
        <v>0</v>
      </c>
      <c r="K13" s="25"/>
      <c r="L13" s="25"/>
      <c r="M13" s="25"/>
      <c r="N13" s="25"/>
      <c r="O13" s="25"/>
      <c r="P13" s="25"/>
      <c r="R13" s="266"/>
    </row>
    <row r="14" spans="1:18" x14ac:dyDescent="0.2">
      <c r="A14" s="13" t="s">
        <v>73</v>
      </c>
      <c r="B14" s="25">
        <f>B13/B11*100</f>
        <v>100</v>
      </c>
      <c r="C14" s="25">
        <f>C13/C11*100</f>
        <v>93.392340353619659</v>
      </c>
      <c r="D14" s="25">
        <f t="shared" ref="D14:G14" si="5">D13/D11*100</f>
        <v>93.392340353619659</v>
      </c>
      <c r="E14" s="25">
        <f t="shared" si="5"/>
        <v>100</v>
      </c>
      <c r="F14" s="25">
        <f t="shared" si="5"/>
        <v>93.392340353619659</v>
      </c>
      <c r="G14" s="25">
        <f t="shared" si="5"/>
        <v>93.392340353619659</v>
      </c>
      <c r="H14" s="25">
        <v>0</v>
      </c>
      <c r="I14" s="25">
        <v>0</v>
      </c>
      <c r="J14" s="25">
        <v>0</v>
      </c>
      <c r="K14" s="25"/>
      <c r="L14" s="25"/>
      <c r="M14" s="25"/>
      <c r="N14" s="25"/>
      <c r="O14" s="25"/>
      <c r="P14" s="25"/>
      <c r="R14" s="266"/>
    </row>
    <row r="15" spans="1:18" x14ac:dyDescent="0.2">
      <c r="A15" s="20" t="s">
        <v>172</v>
      </c>
      <c r="B15" s="26">
        <f>E15+H15</f>
        <v>30814.5</v>
      </c>
      <c r="C15" s="26">
        <f>F15+I15</f>
        <v>33351.600000000006</v>
      </c>
      <c r="D15" s="26">
        <f>G15+J15</f>
        <v>33232</v>
      </c>
      <c r="E15" s="265">
        <v>30664.5</v>
      </c>
      <c r="F15" s="265">
        <v>33026.800000000003</v>
      </c>
      <c r="G15" s="265">
        <v>33026.800000000003</v>
      </c>
      <c r="H15" s="265">
        <v>150</v>
      </c>
      <c r="I15" s="265">
        <v>324.8</v>
      </c>
      <c r="J15" s="265">
        <v>205.2</v>
      </c>
      <c r="K15" s="265">
        <v>73.09742</v>
      </c>
      <c r="L15" s="265">
        <v>11.029529999999999</v>
      </c>
      <c r="M15" s="114">
        <f>G15+K15-L15+N16</f>
        <v>33891.168790000003</v>
      </c>
      <c r="N15" s="114">
        <v>802.30089999999996</v>
      </c>
      <c r="O15" s="114">
        <v>803.30889999999999</v>
      </c>
      <c r="P15" s="114">
        <v>802.30089999999996</v>
      </c>
      <c r="R15" s="267"/>
    </row>
    <row r="16" spans="1:18" ht="33.75" x14ac:dyDescent="0.2">
      <c r="A16" s="38" t="s">
        <v>806</v>
      </c>
      <c r="B16" s="26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114"/>
      <c r="N16" s="115">
        <v>802.30089999999996</v>
      </c>
      <c r="O16" s="25">
        <v>1.008</v>
      </c>
      <c r="P16" s="201">
        <v>1.008</v>
      </c>
      <c r="R16" s="266"/>
    </row>
    <row r="17" spans="1:18" x14ac:dyDescent="0.2">
      <c r="A17" s="13" t="s">
        <v>63</v>
      </c>
      <c r="B17" s="26">
        <f>E17+H17</f>
        <v>11385.5</v>
      </c>
      <c r="C17" s="26">
        <f>F17+I17</f>
        <v>12493.199999999999</v>
      </c>
      <c r="D17" s="26">
        <f>G17+J17</f>
        <v>12373.6</v>
      </c>
      <c r="E17" s="264">
        <v>11235.5</v>
      </c>
      <c r="F17" s="264">
        <v>12168.4</v>
      </c>
      <c r="G17" s="264">
        <v>12168.4</v>
      </c>
      <c r="H17" s="264">
        <v>150</v>
      </c>
      <c r="I17" s="264">
        <v>324.8</v>
      </c>
      <c r="J17" s="264">
        <v>205.2</v>
      </c>
      <c r="K17" s="115"/>
      <c r="L17" s="115"/>
      <c r="M17" s="114"/>
      <c r="N17" s="115"/>
      <c r="O17" s="115"/>
      <c r="P17" s="115"/>
      <c r="R17" s="266"/>
    </row>
    <row r="18" spans="1:18" x14ac:dyDescent="0.2">
      <c r="A18" s="13" t="s">
        <v>73</v>
      </c>
      <c r="B18" s="25">
        <f>B17/B15*100</f>
        <v>36.948514498044752</v>
      </c>
      <c r="C18" s="25">
        <f t="shared" ref="C18:J18" si="6">C17/C15*100</f>
        <v>37.459072428309277</v>
      </c>
      <c r="D18" s="25">
        <f t="shared" si="6"/>
        <v>37.233991333654309</v>
      </c>
      <c r="E18" s="25">
        <f t="shared" si="6"/>
        <v>36.640088701919154</v>
      </c>
      <c r="F18" s="25">
        <f t="shared" si="6"/>
        <v>36.844017585718255</v>
      </c>
      <c r="G18" s="25">
        <f t="shared" si="6"/>
        <v>36.844017585718255</v>
      </c>
      <c r="H18" s="25">
        <f t="shared" si="6"/>
        <v>100</v>
      </c>
      <c r="I18" s="25">
        <f t="shared" si="6"/>
        <v>100</v>
      </c>
      <c r="J18" s="25">
        <f t="shared" si="6"/>
        <v>100</v>
      </c>
      <c r="K18" s="25"/>
      <c r="L18" s="25"/>
      <c r="M18" s="114"/>
      <c r="N18" s="115"/>
      <c r="O18" s="115"/>
      <c r="P18" s="25"/>
      <c r="R18" s="266"/>
    </row>
    <row r="19" spans="1:18" x14ac:dyDescent="0.2">
      <c r="A19" s="20" t="s">
        <v>173</v>
      </c>
      <c r="B19" s="26">
        <f>E19+H19</f>
        <v>15312.6</v>
      </c>
      <c r="C19" s="26">
        <f>F19+I19</f>
        <v>24560</v>
      </c>
      <c r="D19" s="26">
        <f>G19+J19</f>
        <v>24176.400000000001</v>
      </c>
      <c r="E19" s="265">
        <v>15212.6</v>
      </c>
      <c r="F19" s="265">
        <v>16892.3</v>
      </c>
      <c r="G19" s="265">
        <v>16892.3</v>
      </c>
      <c r="H19" s="265">
        <v>100</v>
      </c>
      <c r="I19" s="265">
        <v>7667.7</v>
      </c>
      <c r="J19" s="265">
        <v>7284.1</v>
      </c>
      <c r="K19" s="265">
        <v>105.70526</v>
      </c>
      <c r="L19" s="265">
        <v>144.82629</v>
      </c>
      <c r="M19" s="114">
        <f>G19+K19-L19+N20</f>
        <v>17216.181369999998</v>
      </c>
      <c r="N19" s="114">
        <v>363.00240000000002</v>
      </c>
      <c r="O19" s="114">
        <v>363.00240000000002</v>
      </c>
      <c r="P19" s="26">
        <v>363.00240000000002</v>
      </c>
      <c r="R19" s="267"/>
    </row>
    <row r="20" spans="1:18" ht="33.75" x14ac:dyDescent="0.2">
      <c r="A20" s="38" t="s">
        <v>806</v>
      </c>
      <c r="B20" s="26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114"/>
      <c r="N20" s="115">
        <v>363.00240000000002</v>
      </c>
      <c r="O20" s="115">
        <v>0</v>
      </c>
      <c r="P20" s="25">
        <v>0</v>
      </c>
      <c r="R20" s="266"/>
    </row>
    <row r="21" spans="1:18" x14ac:dyDescent="0.2">
      <c r="A21" s="13" t="s">
        <v>63</v>
      </c>
      <c r="B21" s="26">
        <f>E21+H21</f>
        <v>6483.3</v>
      </c>
      <c r="C21" s="26">
        <f>F21+I21</f>
        <v>7158.9</v>
      </c>
      <c r="D21" s="26">
        <f>G21+J21</f>
        <v>7029.5</v>
      </c>
      <c r="E21" s="264">
        <v>6383.3</v>
      </c>
      <c r="F21" s="264">
        <v>6854.9</v>
      </c>
      <c r="G21" s="264">
        <v>6854.9</v>
      </c>
      <c r="H21" s="264">
        <v>100</v>
      </c>
      <c r="I21" s="264">
        <v>304</v>
      </c>
      <c r="J21" s="264">
        <v>174.6</v>
      </c>
      <c r="K21" s="25"/>
      <c r="L21" s="25"/>
      <c r="M21" s="114"/>
      <c r="N21" s="115"/>
      <c r="O21" s="115"/>
      <c r="P21" s="25"/>
      <c r="R21" s="266"/>
    </row>
    <row r="22" spans="1:18" x14ac:dyDescent="0.2">
      <c r="A22" s="13" t="s">
        <v>73</v>
      </c>
      <c r="B22" s="25">
        <f>B21/B19*100</f>
        <v>42.339641863563337</v>
      </c>
      <c r="C22" s="25">
        <f t="shared" ref="C22:G22" si="7">C21/C19*100</f>
        <v>29.148615635179155</v>
      </c>
      <c r="D22" s="25">
        <f t="shared" si="7"/>
        <v>29.075875647325489</v>
      </c>
      <c r="E22" s="25">
        <f t="shared" si="7"/>
        <v>41.960611598280373</v>
      </c>
      <c r="F22" s="25">
        <f t="shared" si="7"/>
        <v>40.580027586533504</v>
      </c>
      <c r="G22" s="25">
        <f t="shared" si="7"/>
        <v>40.580027586533504</v>
      </c>
      <c r="H22" s="25">
        <f>H21/H19*100</f>
        <v>100</v>
      </c>
      <c r="I22" s="25">
        <f t="shared" ref="I22:J22" si="8">I21/I19*100</f>
        <v>3.9646830209841286</v>
      </c>
      <c r="J22" s="25">
        <f t="shared" si="8"/>
        <v>2.397001688609437</v>
      </c>
      <c r="K22" s="25"/>
      <c r="L22" s="25"/>
      <c r="M22" s="114"/>
      <c r="N22" s="115"/>
      <c r="O22" s="115"/>
      <c r="P22" s="25"/>
      <c r="R22" s="266"/>
    </row>
    <row r="23" spans="1:18" x14ac:dyDescent="0.2">
      <c r="A23" s="20" t="s">
        <v>174</v>
      </c>
      <c r="B23" s="26">
        <f>E23+H23</f>
        <v>21014</v>
      </c>
      <c r="C23" s="26">
        <f>F23+I23</f>
        <v>23410.5</v>
      </c>
      <c r="D23" s="26">
        <f>G23+J23</f>
        <v>23410.5</v>
      </c>
      <c r="E23" s="265">
        <v>20884</v>
      </c>
      <c r="F23" s="265">
        <v>23220.5</v>
      </c>
      <c r="G23" s="265">
        <v>23220.5</v>
      </c>
      <c r="H23" s="265">
        <v>130</v>
      </c>
      <c r="I23" s="265">
        <v>190</v>
      </c>
      <c r="J23" s="265">
        <v>190</v>
      </c>
      <c r="K23" s="265">
        <v>55.936489999999999</v>
      </c>
      <c r="L23" s="265">
        <v>89.78828</v>
      </c>
      <c r="M23" s="114">
        <f>G23+K23-L23+N24</f>
        <v>23756.186549999999</v>
      </c>
      <c r="N23" s="114">
        <v>569.53833999999995</v>
      </c>
      <c r="O23" s="114">
        <v>570.25833999999998</v>
      </c>
      <c r="P23" s="26">
        <v>569.22463000000005</v>
      </c>
      <c r="R23" s="267"/>
    </row>
    <row r="24" spans="1:18" ht="33.75" x14ac:dyDescent="0.2">
      <c r="A24" s="38" t="s">
        <v>806</v>
      </c>
      <c r="B24" s="26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114"/>
      <c r="N24" s="115">
        <v>569.53833999999995</v>
      </c>
      <c r="O24" s="115">
        <v>0.72</v>
      </c>
      <c r="P24" s="25">
        <v>1.0337099999999999</v>
      </c>
      <c r="R24" s="266"/>
    </row>
    <row r="25" spans="1:18" x14ac:dyDescent="0.2">
      <c r="A25" s="13" t="s">
        <v>63</v>
      </c>
      <c r="B25" s="26">
        <f>E25+H25</f>
        <v>6598.9</v>
      </c>
      <c r="C25" s="26">
        <f>F25+I25</f>
        <v>7244.2</v>
      </c>
      <c r="D25" s="26">
        <f>G25+J25</f>
        <v>7244.2</v>
      </c>
      <c r="E25" s="264">
        <v>6498.9</v>
      </c>
      <c r="F25" s="264">
        <v>7084.2</v>
      </c>
      <c r="G25" s="264">
        <v>7084.2</v>
      </c>
      <c r="H25" s="264">
        <v>100</v>
      </c>
      <c r="I25" s="264">
        <v>160</v>
      </c>
      <c r="J25" s="264">
        <v>160</v>
      </c>
      <c r="K25" s="25"/>
      <c r="L25" s="25"/>
      <c r="M25" s="114"/>
      <c r="N25" s="115"/>
      <c r="O25" s="115"/>
      <c r="P25" s="25"/>
      <c r="R25" s="266"/>
    </row>
    <row r="26" spans="1:18" x14ac:dyDescent="0.2">
      <c r="A26" s="13" t="s">
        <v>73</v>
      </c>
      <c r="B26" s="25">
        <f>B25/B23*100</f>
        <v>31.402398401065955</v>
      </c>
      <c r="C26" s="25">
        <f t="shared" ref="C26:J26" si="9">C25/C23*100</f>
        <v>30.944234424723948</v>
      </c>
      <c r="D26" s="25">
        <f t="shared" si="9"/>
        <v>30.944234424723948</v>
      </c>
      <c r="E26" s="25">
        <f t="shared" si="9"/>
        <v>31.11903849837196</v>
      </c>
      <c r="F26" s="25">
        <f t="shared" si="9"/>
        <v>30.508386985637692</v>
      </c>
      <c r="G26" s="25">
        <f t="shared" si="9"/>
        <v>30.508386985637692</v>
      </c>
      <c r="H26" s="25">
        <f t="shared" si="9"/>
        <v>76.923076923076934</v>
      </c>
      <c r="I26" s="25">
        <f t="shared" si="9"/>
        <v>84.210526315789465</v>
      </c>
      <c r="J26" s="25">
        <f t="shared" si="9"/>
        <v>84.210526315789465</v>
      </c>
      <c r="K26" s="25"/>
      <c r="L26" s="25"/>
      <c r="M26" s="114"/>
      <c r="N26" s="115"/>
      <c r="O26" s="115"/>
      <c r="P26" s="25"/>
      <c r="R26" s="266"/>
    </row>
    <row r="27" spans="1:18" x14ac:dyDescent="0.2">
      <c r="A27" s="20" t="s">
        <v>175</v>
      </c>
      <c r="B27" s="26">
        <f>E27+H27</f>
        <v>12674</v>
      </c>
      <c r="C27" s="26">
        <f>F27+I27</f>
        <v>13868.9</v>
      </c>
      <c r="D27" s="26">
        <f>G27+J27</f>
        <v>13587.7</v>
      </c>
      <c r="E27" s="265">
        <v>12066.1</v>
      </c>
      <c r="F27" s="265">
        <v>12989.1</v>
      </c>
      <c r="G27" s="265">
        <v>12989.1</v>
      </c>
      <c r="H27" s="265">
        <v>607.9</v>
      </c>
      <c r="I27" s="265">
        <v>879.8</v>
      </c>
      <c r="J27" s="265">
        <v>598.6</v>
      </c>
      <c r="K27" s="265">
        <v>348.73090999999999</v>
      </c>
      <c r="L27" s="265">
        <v>271.98102</v>
      </c>
      <c r="M27" s="114">
        <f>G27+K27-L27+N28</f>
        <v>13267.092540000001</v>
      </c>
      <c r="N27" s="114">
        <v>201.24265</v>
      </c>
      <c r="O27" s="114">
        <v>201.24265</v>
      </c>
      <c r="P27" s="26">
        <v>200.67625000000001</v>
      </c>
      <c r="R27" s="267"/>
    </row>
    <row r="28" spans="1:18" ht="33.75" x14ac:dyDescent="0.2">
      <c r="A28" s="38" t="s">
        <v>806</v>
      </c>
      <c r="B28" s="26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114"/>
      <c r="N28" s="25">
        <v>201.24265</v>
      </c>
      <c r="O28" s="25">
        <v>0</v>
      </c>
      <c r="P28" s="25">
        <v>0.56640000000000001</v>
      </c>
      <c r="R28" s="266"/>
    </row>
    <row r="29" spans="1:18" x14ac:dyDescent="0.2">
      <c r="A29" s="13" t="s">
        <v>63</v>
      </c>
      <c r="B29" s="26">
        <f>E29+H29</f>
        <v>7583.0999999999995</v>
      </c>
      <c r="C29" s="26">
        <f>F29+I29</f>
        <v>7570.3</v>
      </c>
      <c r="D29" s="26">
        <f>G29+J29</f>
        <v>7289.1</v>
      </c>
      <c r="E29" s="264">
        <v>6975.2</v>
      </c>
      <c r="F29" s="264">
        <v>6690.5</v>
      </c>
      <c r="G29" s="264">
        <v>6690.5</v>
      </c>
      <c r="H29" s="264">
        <v>607.9</v>
      </c>
      <c r="I29" s="264">
        <v>879.8</v>
      </c>
      <c r="J29" s="264">
        <v>598.6</v>
      </c>
      <c r="K29" s="25"/>
      <c r="L29" s="25"/>
      <c r="M29" s="114"/>
      <c r="N29" s="25"/>
      <c r="O29" s="25"/>
      <c r="P29" s="25"/>
      <c r="R29" s="266"/>
    </row>
    <row r="30" spans="1:18" x14ac:dyDescent="0.2">
      <c r="A30" s="13" t="s">
        <v>73</v>
      </c>
      <c r="B30" s="25">
        <f>B29/B27*100</f>
        <v>59.831939403503235</v>
      </c>
      <c r="C30" s="25">
        <f t="shared" ref="C30:H30" si="10">C29/C27*100</f>
        <v>54.584718326615665</v>
      </c>
      <c r="D30" s="25">
        <f t="shared" si="10"/>
        <v>53.644840554324865</v>
      </c>
      <c r="E30" s="25">
        <f t="shared" si="10"/>
        <v>57.808239613462511</v>
      </c>
      <c r="F30" s="25">
        <f t="shared" si="10"/>
        <v>51.508572572387614</v>
      </c>
      <c r="G30" s="25">
        <f t="shared" si="10"/>
        <v>51.508572572387614</v>
      </c>
      <c r="H30" s="25">
        <f t="shared" si="10"/>
        <v>100</v>
      </c>
      <c r="I30" s="25">
        <f>I29/I27*100</f>
        <v>100</v>
      </c>
      <c r="J30" s="25">
        <f>J29/J27*100</f>
        <v>100</v>
      </c>
      <c r="K30" s="25"/>
      <c r="L30" s="25"/>
      <c r="M30" s="114"/>
      <c r="N30" s="25"/>
      <c r="O30" s="25"/>
      <c r="P30" s="25"/>
      <c r="R30" s="266"/>
    </row>
    <row r="31" spans="1:18" x14ac:dyDescent="0.2">
      <c r="A31" s="20" t="s">
        <v>176</v>
      </c>
      <c r="B31" s="26">
        <f>E31+H31</f>
        <v>28583.8</v>
      </c>
      <c r="C31" s="26">
        <f>F31+I31</f>
        <v>33560.1</v>
      </c>
      <c r="D31" s="26">
        <f>G31+J31</f>
        <v>32153.1</v>
      </c>
      <c r="E31" s="265">
        <v>26978.2</v>
      </c>
      <c r="F31" s="265">
        <v>30470.3</v>
      </c>
      <c r="G31" s="265">
        <v>30470.3</v>
      </c>
      <c r="H31" s="265">
        <v>1605.6</v>
      </c>
      <c r="I31" s="265">
        <v>3089.8</v>
      </c>
      <c r="J31" s="265">
        <v>1682.8</v>
      </c>
      <c r="K31" s="265">
        <v>682.57875999999999</v>
      </c>
      <c r="L31" s="265">
        <v>1050.6177600000001</v>
      </c>
      <c r="M31" s="114">
        <f>G31+K31-L31+N32</f>
        <v>30168.889799999997</v>
      </c>
      <c r="N31" s="26">
        <v>66.628799999999998</v>
      </c>
      <c r="O31" s="26">
        <v>66.628799999999998</v>
      </c>
      <c r="P31" s="26">
        <v>66.628799999999998</v>
      </c>
      <c r="R31" s="267"/>
    </row>
    <row r="32" spans="1:18" ht="33.75" x14ac:dyDescent="0.2">
      <c r="A32" s="38" t="s">
        <v>806</v>
      </c>
      <c r="B32" s="26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114"/>
      <c r="N32" s="25">
        <v>66.628799999999998</v>
      </c>
      <c r="O32" s="25">
        <v>0</v>
      </c>
      <c r="P32" s="25">
        <v>0</v>
      </c>
      <c r="R32" s="266"/>
    </row>
    <row r="33" spans="1:19" x14ac:dyDescent="0.2">
      <c r="A33" s="13" t="s">
        <v>63</v>
      </c>
      <c r="B33" s="26">
        <f>E33+H33</f>
        <v>6556.9000000000005</v>
      </c>
      <c r="C33" s="26">
        <f>F33+I33</f>
        <v>8477.4</v>
      </c>
      <c r="D33" s="26">
        <f>G33+J33</f>
        <v>7176</v>
      </c>
      <c r="E33" s="264">
        <v>6556.1</v>
      </c>
      <c r="F33" s="264">
        <v>7175.4</v>
      </c>
      <c r="G33" s="264">
        <v>7175.4</v>
      </c>
      <c r="H33" s="264">
        <v>0.8</v>
      </c>
      <c r="I33" s="264">
        <v>1302</v>
      </c>
      <c r="J33" s="264">
        <v>0.6</v>
      </c>
      <c r="K33" s="25"/>
      <c r="L33" s="25"/>
      <c r="M33" s="114"/>
      <c r="N33" s="25"/>
      <c r="O33" s="25"/>
      <c r="P33" s="25"/>
      <c r="R33" s="266"/>
    </row>
    <row r="34" spans="1:19" x14ac:dyDescent="0.2">
      <c r="A34" s="13" t="s">
        <v>73</v>
      </c>
      <c r="B34" s="25">
        <f>B33/B31*100</f>
        <v>22.939217318900916</v>
      </c>
      <c r="C34" s="25">
        <f t="shared" ref="C34:J34" si="11">C33/C31*100</f>
        <v>25.260353813010095</v>
      </c>
      <c r="D34" s="25">
        <f t="shared" si="11"/>
        <v>22.318221260158431</v>
      </c>
      <c r="E34" s="25">
        <f t="shared" si="11"/>
        <v>24.301473041196225</v>
      </c>
      <c r="F34" s="25">
        <f t="shared" si="11"/>
        <v>23.548832797839207</v>
      </c>
      <c r="G34" s="25">
        <f t="shared" si="11"/>
        <v>23.548832797839207</v>
      </c>
      <c r="H34" s="25">
        <f t="shared" si="11"/>
        <v>4.9825610363726965E-2</v>
      </c>
      <c r="I34" s="25">
        <f t="shared" si="11"/>
        <v>42.138649750792929</v>
      </c>
      <c r="J34" s="25">
        <f t="shared" si="11"/>
        <v>3.565486094604231E-2</v>
      </c>
      <c r="K34" s="25"/>
      <c r="L34" s="25"/>
      <c r="M34" s="114"/>
      <c r="N34" s="25"/>
      <c r="O34" s="25"/>
      <c r="P34" s="25"/>
      <c r="R34" s="266"/>
    </row>
    <row r="35" spans="1:19" x14ac:dyDescent="0.2">
      <c r="A35" s="20" t="s">
        <v>177</v>
      </c>
      <c r="B35" s="26">
        <f>E35+H35</f>
        <v>37399.9</v>
      </c>
      <c r="C35" s="26">
        <f>F35+I35</f>
        <v>42512</v>
      </c>
      <c r="D35" s="26">
        <f>G35+J35</f>
        <v>42369</v>
      </c>
      <c r="E35" s="265">
        <v>35331.599999999999</v>
      </c>
      <c r="F35" s="265">
        <v>38840.400000000001</v>
      </c>
      <c r="G35" s="265">
        <v>38840.400000000001</v>
      </c>
      <c r="H35" s="265">
        <v>2068.3000000000002</v>
      </c>
      <c r="I35" s="265">
        <v>3671.6</v>
      </c>
      <c r="J35" s="265">
        <v>3528.6</v>
      </c>
      <c r="K35" s="265">
        <v>227.41558000000001</v>
      </c>
      <c r="L35" s="265">
        <v>524.26894000000004</v>
      </c>
      <c r="M35" s="114">
        <f>G35+K35-L35+N36</f>
        <v>38640.1584</v>
      </c>
      <c r="N35" s="26">
        <v>96.611760000000004</v>
      </c>
      <c r="O35" s="26">
        <v>96.711759999999998</v>
      </c>
      <c r="P35" s="26">
        <v>96.611760000000004</v>
      </c>
      <c r="R35" s="267"/>
    </row>
    <row r="36" spans="1:19" ht="33.75" x14ac:dyDescent="0.2">
      <c r="A36" s="38" t="s">
        <v>806</v>
      </c>
      <c r="B36" s="26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114"/>
      <c r="N36" s="25">
        <v>96.611760000000004</v>
      </c>
      <c r="O36" s="25">
        <v>0</v>
      </c>
      <c r="P36" s="25">
        <v>0</v>
      </c>
      <c r="R36" s="266"/>
    </row>
    <row r="37" spans="1:19" x14ac:dyDescent="0.2">
      <c r="A37" s="13" t="s">
        <v>63</v>
      </c>
      <c r="B37" s="26">
        <f>E37+H37</f>
        <v>7876.1</v>
      </c>
      <c r="C37" s="26">
        <f>F37+I37</f>
        <v>9820.5</v>
      </c>
      <c r="D37" s="26">
        <f>G37+J37</f>
        <v>9756.8000000000011</v>
      </c>
      <c r="E37" s="264">
        <v>7725.3</v>
      </c>
      <c r="F37" s="264">
        <v>9694.7000000000007</v>
      </c>
      <c r="G37" s="264">
        <v>9694.7000000000007</v>
      </c>
      <c r="H37" s="264">
        <v>150.80000000000001</v>
      </c>
      <c r="I37" s="264">
        <v>125.8</v>
      </c>
      <c r="J37" s="264">
        <v>62.1</v>
      </c>
      <c r="K37" s="25"/>
      <c r="L37" s="25"/>
      <c r="M37" s="114"/>
      <c r="N37" s="25"/>
      <c r="O37" s="25"/>
      <c r="P37" s="25"/>
      <c r="R37" s="266"/>
    </row>
    <row r="38" spans="1:19" x14ac:dyDescent="0.2">
      <c r="A38" s="13" t="s">
        <v>73</v>
      </c>
      <c r="B38" s="25">
        <f>B37/B35*100</f>
        <v>21.059147216971169</v>
      </c>
      <c r="C38" s="25">
        <f t="shared" ref="C38:J38" si="12">C37/C35*100</f>
        <v>23.100536319156944</v>
      </c>
      <c r="D38" s="25">
        <f t="shared" si="12"/>
        <v>23.028157379215937</v>
      </c>
      <c r="E38" s="25">
        <f t="shared" si="12"/>
        <v>21.865129232754814</v>
      </c>
      <c r="F38" s="25">
        <f t="shared" si="12"/>
        <v>24.960350562816039</v>
      </c>
      <c r="G38" s="25">
        <f t="shared" si="12"/>
        <v>24.960350562816039</v>
      </c>
      <c r="H38" s="25">
        <f t="shared" si="12"/>
        <v>7.291011942174733</v>
      </c>
      <c r="I38" s="25">
        <f t="shared" si="12"/>
        <v>3.4262991611286631</v>
      </c>
      <c r="J38" s="25">
        <f t="shared" si="12"/>
        <v>1.7599047780989627</v>
      </c>
      <c r="K38" s="25"/>
      <c r="L38" s="25"/>
      <c r="M38" s="114"/>
      <c r="N38" s="25"/>
      <c r="O38" s="25"/>
      <c r="P38" s="25"/>
      <c r="R38" s="266"/>
    </row>
    <row r="39" spans="1:19" x14ac:dyDescent="0.2">
      <c r="A39" s="20" t="s">
        <v>178</v>
      </c>
      <c r="B39" s="26">
        <f>E39+H39</f>
        <v>21862.600000000002</v>
      </c>
      <c r="C39" s="26">
        <f>F39+I39</f>
        <v>23926.799999999999</v>
      </c>
      <c r="D39" s="26">
        <f>G39+J39</f>
        <v>23676.6</v>
      </c>
      <c r="E39" s="265">
        <v>21028.400000000001</v>
      </c>
      <c r="F39" s="265">
        <v>22673</v>
      </c>
      <c r="G39" s="265">
        <v>22673</v>
      </c>
      <c r="H39" s="265">
        <v>834.2</v>
      </c>
      <c r="I39" s="265">
        <v>1253.8</v>
      </c>
      <c r="J39" s="265">
        <v>1003.6</v>
      </c>
      <c r="K39" s="265">
        <v>1066.6057000000001</v>
      </c>
      <c r="L39" s="265">
        <v>1944.1969200000001</v>
      </c>
      <c r="M39" s="114">
        <f>G39+K39-L39+N40</f>
        <v>21845.380380000002</v>
      </c>
      <c r="N39" s="26">
        <v>49.971600000000002</v>
      </c>
      <c r="O39" s="26">
        <v>49.971600000000002</v>
      </c>
      <c r="P39" s="26">
        <v>49.971600000000002</v>
      </c>
      <c r="R39" s="267"/>
    </row>
    <row r="40" spans="1:19" ht="33.75" x14ac:dyDescent="0.2">
      <c r="A40" s="38" t="s">
        <v>806</v>
      </c>
      <c r="B40" s="26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114"/>
      <c r="N40" s="25">
        <v>49.971600000000002</v>
      </c>
      <c r="O40" s="25">
        <v>0</v>
      </c>
      <c r="P40" s="25">
        <v>0</v>
      </c>
      <c r="R40" s="266"/>
    </row>
    <row r="41" spans="1:19" x14ac:dyDescent="0.2">
      <c r="A41" s="13" t="s">
        <v>63</v>
      </c>
      <c r="B41" s="26">
        <f>E41+H41</f>
        <v>5467</v>
      </c>
      <c r="C41" s="26">
        <f>F41+I41</f>
        <v>6045.9</v>
      </c>
      <c r="D41" s="26">
        <f>G41+J41</f>
        <v>5835.7999999999993</v>
      </c>
      <c r="E41" s="264">
        <v>5466.6</v>
      </c>
      <c r="F41" s="264">
        <v>5773.4</v>
      </c>
      <c r="G41" s="264">
        <v>5773.4</v>
      </c>
      <c r="H41" s="264">
        <v>0.4</v>
      </c>
      <c r="I41" s="264">
        <v>272.5</v>
      </c>
      <c r="J41" s="264">
        <v>62.4</v>
      </c>
      <c r="K41" s="25"/>
      <c r="L41" s="25"/>
      <c r="M41" s="114"/>
      <c r="N41" s="25"/>
      <c r="O41" s="25"/>
      <c r="P41" s="25"/>
      <c r="R41" s="266"/>
    </row>
    <row r="42" spans="1:19" x14ac:dyDescent="0.2">
      <c r="A42" s="13" t="s">
        <v>73</v>
      </c>
      <c r="B42" s="25">
        <f>B41/B39*100</f>
        <v>25.006174928873964</v>
      </c>
      <c r="C42" s="25">
        <f t="shared" ref="C42:J42" si="13">C41/C39*100</f>
        <v>25.268318371031643</v>
      </c>
      <c r="D42" s="25">
        <f t="shared" si="13"/>
        <v>24.647964657087588</v>
      </c>
      <c r="E42" s="25">
        <f t="shared" si="13"/>
        <v>25.996271708736757</v>
      </c>
      <c r="F42" s="25">
        <f t="shared" si="13"/>
        <v>25.463767476734439</v>
      </c>
      <c r="G42" s="25">
        <f t="shared" si="13"/>
        <v>25.463767476734439</v>
      </c>
      <c r="H42" s="25">
        <f t="shared" si="13"/>
        <v>4.7950131862862622E-2</v>
      </c>
      <c r="I42" s="25">
        <f t="shared" si="13"/>
        <v>21.733928856276918</v>
      </c>
      <c r="J42" s="25">
        <f t="shared" si="13"/>
        <v>6.2176165803108807</v>
      </c>
      <c r="K42" s="25"/>
      <c r="L42" s="25"/>
      <c r="M42" s="114"/>
      <c r="N42" s="25"/>
      <c r="O42" s="25"/>
      <c r="P42" s="25"/>
      <c r="R42" s="266"/>
    </row>
    <row r="43" spans="1:19" x14ac:dyDescent="0.2">
      <c r="A43" s="20" t="s">
        <v>179</v>
      </c>
      <c r="B43" s="26">
        <f>E43+H43</f>
        <v>41505.699999999997</v>
      </c>
      <c r="C43" s="26">
        <f>F43+I43</f>
        <v>46205.299999999996</v>
      </c>
      <c r="D43" s="26">
        <f>G43+J43</f>
        <v>45943.299999999996</v>
      </c>
      <c r="E43" s="265">
        <v>39238.699999999997</v>
      </c>
      <c r="F43" s="265">
        <v>41879.199999999997</v>
      </c>
      <c r="G43" s="265">
        <v>41879.199999999997</v>
      </c>
      <c r="H43" s="265">
        <v>2267</v>
      </c>
      <c r="I43" s="265">
        <v>4326.1000000000004</v>
      </c>
      <c r="J43" s="265">
        <v>4064.1</v>
      </c>
      <c r="K43" s="265">
        <v>724.18071999999995</v>
      </c>
      <c r="L43" s="265">
        <v>1340.5619999999999</v>
      </c>
      <c r="M43" s="114">
        <f>G43+K43-L43+N44</f>
        <v>41364.427639999994</v>
      </c>
      <c r="N43" s="26">
        <v>101.60892</v>
      </c>
      <c r="O43" s="26">
        <v>101.60892</v>
      </c>
      <c r="P43" s="26">
        <v>101.60892</v>
      </c>
      <c r="R43" s="267"/>
    </row>
    <row r="44" spans="1:19" ht="33.75" x14ac:dyDescent="0.2">
      <c r="A44" s="38" t="s">
        <v>806</v>
      </c>
      <c r="B44" s="26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114"/>
      <c r="N44" s="25">
        <v>101.60892</v>
      </c>
      <c r="O44" s="25">
        <v>0</v>
      </c>
      <c r="P44" s="25">
        <v>0</v>
      </c>
      <c r="R44" s="266"/>
    </row>
    <row r="45" spans="1:19" x14ac:dyDescent="0.2">
      <c r="A45" s="13" t="s">
        <v>63</v>
      </c>
      <c r="B45" s="26">
        <f>E45+H45</f>
        <v>8550.7999999999993</v>
      </c>
      <c r="C45" s="26">
        <f>F45+I45</f>
        <v>10335.6</v>
      </c>
      <c r="D45" s="26">
        <f>G45+J45</f>
        <v>10212.199999999999</v>
      </c>
      <c r="E45" s="264">
        <v>8399.7999999999993</v>
      </c>
      <c r="F45" s="264">
        <v>9779.9</v>
      </c>
      <c r="G45" s="264">
        <v>9779.9</v>
      </c>
      <c r="H45" s="264">
        <v>151</v>
      </c>
      <c r="I45" s="264">
        <v>555.70000000000005</v>
      </c>
      <c r="J45" s="264">
        <v>432.3</v>
      </c>
      <c r="K45" s="25"/>
      <c r="L45" s="25"/>
      <c r="M45" s="114"/>
      <c r="N45" s="25"/>
      <c r="O45" s="25"/>
      <c r="P45" s="25"/>
      <c r="R45" s="266"/>
    </row>
    <row r="46" spans="1:19" x14ac:dyDescent="0.2">
      <c r="A46" s="13" t="s">
        <v>73</v>
      </c>
      <c r="B46" s="25">
        <f>B45/B43*100</f>
        <v>20.601507744719399</v>
      </c>
      <c r="C46" s="25">
        <f t="shared" ref="C46:J46" si="14">C45/C43*100</f>
        <v>22.368862446515877</v>
      </c>
      <c r="D46" s="25">
        <f t="shared" si="14"/>
        <v>22.227833002853519</v>
      </c>
      <c r="E46" s="25">
        <f t="shared" si="14"/>
        <v>21.406927344687769</v>
      </c>
      <c r="F46" s="25">
        <f t="shared" si="14"/>
        <v>23.352642839404762</v>
      </c>
      <c r="G46" s="25">
        <f t="shared" si="14"/>
        <v>23.352642839404762</v>
      </c>
      <c r="H46" s="25">
        <f t="shared" si="14"/>
        <v>6.6607851786501984</v>
      </c>
      <c r="I46" s="25">
        <f t="shared" si="14"/>
        <v>12.845287903654562</v>
      </c>
      <c r="J46" s="25">
        <f t="shared" si="14"/>
        <v>10.637041411382594</v>
      </c>
      <c r="K46" s="25"/>
      <c r="L46" s="25"/>
      <c r="M46" s="114"/>
      <c r="N46" s="25"/>
      <c r="O46" s="25"/>
      <c r="P46" s="25"/>
      <c r="R46" s="266"/>
    </row>
    <row r="47" spans="1:19" x14ac:dyDescent="0.2">
      <c r="A47" s="20" t="s">
        <v>61</v>
      </c>
      <c r="B47" s="26">
        <f>E47+H47</f>
        <v>6617.4</v>
      </c>
      <c r="C47" s="26">
        <f>F47+I47</f>
        <v>8472.7999999999993</v>
      </c>
      <c r="D47" s="26">
        <f>G47+J47</f>
        <v>8472.7999999999993</v>
      </c>
      <c r="E47" s="265">
        <v>6607.4</v>
      </c>
      <c r="F47" s="265">
        <v>7913.2</v>
      </c>
      <c r="G47" s="265">
        <v>7913.2</v>
      </c>
      <c r="H47" s="265">
        <v>10</v>
      </c>
      <c r="I47" s="265">
        <v>559.6</v>
      </c>
      <c r="J47" s="265">
        <v>559.6</v>
      </c>
      <c r="K47" s="265">
        <v>30.553789999999999</v>
      </c>
      <c r="L47" s="265">
        <v>6.78071</v>
      </c>
      <c r="M47" s="114">
        <f>G47+K47-L47+N48</f>
        <v>8035.3070799999996</v>
      </c>
      <c r="N47" s="26">
        <v>155.80000000000001</v>
      </c>
      <c r="O47" s="26">
        <v>185.26166000000001</v>
      </c>
      <c r="P47" s="26">
        <v>122.48659000000001</v>
      </c>
      <c r="R47" s="267"/>
      <c r="S47" s="156"/>
    </row>
    <row r="48" spans="1:19" ht="33.75" x14ac:dyDescent="0.2">
      <c r="A48" s="38" t="s">
        <v>806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114"/>
      <c r="N48" s="25">
        <v>98.334000000000003</v>
      </c>
      <c r="O48" s="25">
        <v>29.461659999999998</v>
      </c>
      <c r="P48" s="25">
        <v>5.3090700000000002</v>
      </c>
      <c r="R48" s="266"/>
    </row>
    <row r="49" spans="1:19" x14ac:dyDescent="0.2">
      <c r="A49" s="13" t="s">
        <v>63</v>
      </c>
      <c r="B49" s="25">
        <f>E49+H49</f>
        <v>6617.4</v>
      </c>
      <c r="C49" s="25">
        <f>F49+I49</f>
        <v>7595.9000000000005</v>
      </c>
      <c r="D49" s="25">
        <f>G49+J49</f>
        <v>7595.9000000000005</v>
      </c>
      <c r="E49" s="264">
        <v>6607.4</v>
      </c>
      <c r="F49" s="264">
        <v>7586.3</v>
      </c>
      <c r="G49" s="264">
        <v>7586.3</v>
      </c>
      <c r="H49" s="264">
        <v>10</v>
      </c>
      <c r="I49" s="264">
        <v>9.6</v>
      </c>
      <c r="J49" s="264">
        <v>9.6</v>
      </c>
      <c r="K49" s="25"/>
      <c r="L49" s="25"/>
      <c r="M49" s="114"/>
      <c r="N49" s="25">
        <v>0</v>
      </c>
      <c r="O49" s="25"/>
      <c r="P49" s="25"/>
      <c r="R49" s="266"/>
    </row>
    <row r="50" spans="1:19" x14ac:dyDescent="0.2">
      <c r="A50" s="13" t="s">
        <v>73</v>
      </c>
      <c r="B50" s="25">
        <f t="shared" ref="B50:J50" si="15">B49/B47*100</f>
        <v>100</v>
      </c>
      <c r="C50" s="25">
        <f t="shared" si="15"/>
        <v>89.650410726088197</v>
      </c>
      <c r="D50" s="25">
        <f t="shared" si="15"/>
        <v>89.650410726088197</v>
      </c>
      <c r="E50" s="25">
        <f t="shared" si="15"/>
        <v>100</v>
      </c>
      <c r="F50" s="25">
        <f t="shared" si="15"/>
        <v>95.868927867360867</v>
      </c>
      <c r="G50" s="25">
        <f t="shared" si="15"/>
        <v>95.868927867360867</v>
      </c>
      <c r="H50" s="25">
        <f t="shared" si="15"/>
        <v>100</v>
      </c>
      <c r="I50" s="25">
        <f t="shared" si="15"/>
        <v>1.7155110793423873</v>
      </c>
      <c r="J50" s="25">
        <f t="shared" si="15"/>
        <v>1.7155110793423873</v>
      </c>
      <c r="K50" s="25"/>
      <c r="L50" s="25"/>
      <c r="M50" s="114"/>
      <c r="N50" s="25"/>
      <c r="O50" s="25"/>
      <c r="P50" s="25"/>
      <c r="R50" s="266"/>
    </row>
    <row r="51" spans="1:19" x14ac:dyDescent="0.2">
      <c r="A51" s="20" t="s">
        <v>233</v>
      </c>
      <c r="B51" s="26">
        <f>E51+H51</f>
        <v>17133.8</v>
      </c>
      <c r="C51" s="26">
        <f>F51+I51</f>
        <v>33654.399999999994</v>
      </c>
      <c r="D51" s="26">
        <f>G51+J51</f>
        <v>33639.199999999997</v>
      </c>
      <c r="E51" s="265">
        <v>17133.8</v>
      </c>
      <c r="F51" s="265">
        <v>21613.1</v>
      </c>
      <c r="G51" s="265">
        <v>21613.1</v>
      </c>
      <c r="H51" s="265">
        <v>0</v>
      </c>
      <c r="I51" s="265">
        <v>12041.3</v>
      </c>
      <c r="J51" s="265">
        <v>12026.1</v>
      </c>
      <c r="K51" s="265">
        <v>1.2499499999999999</v>
      </c>
      <c r="L51" s="265">
        <v>80.735399999999998</v>
      </c>
      <c r="M51" s="114">
        <f>G51+K51-L51+N52</f>
        <v>21537.687049999997</v>
      </c>
      <c r="N51" s="26">
        <v>4.0724999999999998</v>
      </c>
      <c r="O51" s="26">
        <v>4.0724999999999998</v>
      </c>
      <c r="P51" s="26">
        <v>4.0724999999999998</v>
      </c>
      <c r="R51" s="267"/>
    </row>
    <row r="52" spans="1:19" ht="33.75" x14ac:dyDescent="0.2">
      <c r="A52" s="38" t="s">
        <v>806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114"/>
      <c r="N52" s="25">
        <v>4.0724999999999998</v>
      </c>
      <c r="O52" s="25">
        <v>0</v>
      </c>
      <c r="P52" s="25">
        <v>0</v>
      </c>
      <c r="R52" s="266"/>
    </row>
    <row r="53" spans="1:19" x14ac:dyDescent="0.2">
      <c r="A53" s="13" t="s">
        <v>63</v>
      </c>
      <c r="B53" s="25">
        <f>E53+H53</f>
        <v>17133.8</v>
      </c>
      <c r="C53" s="25">
        <f>F53+I53</f>
        <v>23791.800000000003</v>
      </c>
      <c r="D53" s="25">
        <f>G53+J53</f>
        <v>23776.600000000002</v>
      </c>
      <c r="E53" s="264">
        <v>17133.8</v>
      </c>
      <c r="F53" s="264">
        <v>20792.400000000001</v>
      </c>
      <c r="G53" s="264">
        <v>20792.400000000001</v>
      </c>
      <c r="H53" s="264">
        <v>0</v>
      </c>
      <c r="I53" s="264">
        <v>2999.4</v>
      </c>
      <c r="J53" s="264">
        <v>2984.2</v>
      </c>
      <c r="K53" s="25"/>
      <c r="L53" s="25"/>
      <c r="M53" s="114"/>
      <c r="N53" s="25"/>
      <c r="O53" s="25"/>
      <c r="P53" s="25"/>
      <c r="R53" s="266"/>
    </row>
    <row r="54" spans="1:19" x14ac:dyDescent="0.2">
      <c r="A54" s="13" t="s">
        <v>73</v>
      </c>
      <c r="B54" s="25">
        <f>B53/B51*100</f>
        <v>100</v>
      </c>
      <c r="C54" s="25">
        <f t="shared" ref="C54:J54" si="16">C53/C51*100</f>
        <v>70.694470856708207</v>
      </c>
      <c r="D54" s="25">
        <f t="shared" si="16"/>
        <v>70.681229042307791</v>
      </c>
      <c r="E54" s="25">
        <f t="shared" si="16"/>
        <v>100</v>
      </c>
      <c r="F54" s="25">
        <f t="shared" si="16"/>
        <v>96.202765915116302</v>
      </c>
      <c r="G54" s="25">
        <f t="shared" si="16"/>
        <v>96.202765915116302</v>
      </c>
      <c r="H54" s="25">
        <v>0</v>
      </c>
      <c r="I54" s="25">
        <f t="shared" si="16"/>
        <v>24.909270593706662</v>
      </c>
      <c r="J54" s="25">
        <f t="shared" si="16"/>
        <v>24.814362095775021</v>
      </c>
      <c r="K54" s="25"/>
      <c r="L54" s="25"/>
      <c r="M54" s="114"/>
      <c r="N54" s="25"/>
      <c r="O54" s="25"/>
      <c r="P54" s="25"/>
      <c r="R54" s="266"/>
    </row>
    <row r="55" spans="1:19" x14ac:dyDescent="0.2">
      <c r="A55" s="20" t="s">
        <v>43</v>
      </c>
      <c r="B55" s="26">
        <f>E55+H55</f>
        <v>4750.8</v>
      </c>
      <c r="C55" s="26">
        <f>F55+I55</f>
        <v>6159.2</v>
      </c>
      <c r="D55" s="26">
        <f>G55+J55</f>
        <v>6154.6</v>
      </c>
      <c r="E55" s="265">
        <v>3904.1</v>
      </c>
      <c r="F55" s="265">
        <v>5112.5</v>
      </c>
      <c r="G55" s="265">
        <v>5112.5</v>
      </c>
      <c r="H55" s="265">
        <v>846.7</v>
      </c>
      <c r="I55" s="265">
        <v>1046.7</v>
      </c>
      <c r="J55" s="265">
        <v>1042.0999999999999</v>
      </c>
      <c r="K55" s="265">
        <v>0</v>
      </c>
      <c r="L55" s="265">
        <v>0</v>
      </c>
      <c r="M55" s="114">
        <f>G55+K55-L55+N56</f>
        <v>5112.5</v>
      </c>
      <c r="N55" s="26">
        <v>0</v>
      </c>
      <c r="O55" s="26">
        <v>0</v>
      </c>
      <c r="P55" s="26">
        <v>0</v>
      </c>
      <c r="R55" s="267"/>
    </row>
    <row r="56" spans="1:19" ht="33.75" x14ac:dyDescent="0.2">
      <c r="A56" s="38" t="s">
        <v>806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114"/>
      <c r="N56" s="25">
        <v>0</v>
      </c>
      <c r="O56" s="25">
        <v>0</v>
      </c>
      <c r="P56" s="25">
        <v>0</v>
      </c>
      <c r="R56" s="266"/>
    </row>
    <row r="57" spans="1:19" x14ac:dyDescent="0.2">
      <c r="A57" s="13" t="s">
        <v>63</v>
      </c>
      <c r="B57" s="25">
        <f>E57+H57</f>
        <v>4279.2</v>
      </c>
      <c r="C57" s="25">
        <f>F57+I57</f>
        <v>5379.2000000000007</v>
      </c>
      <c r="D57" s="25">
        <f>G57+J57</f>
        <v>5374.6</v>
      </c>
      <c r="E57" s="264">
        <v>3904.1</v>
      </c>
      <c r="F57" s="264">
        <v>5004.1000000000004</v>
      </c>
      <c r="G57" s="264">
        <v>5004.1000000000004</v>
      </c>
      <c r="H57" s="264">
        <v>375.1</v>
      </c>
      <c r="I57" s="264">
        <v>375.1</v>
      </c>
      <c r="J57" s="264">
        <v>370.5</v>
      </c>
      <c r="K57" s="25"/>
      <c r="L57" s="25"/>
      <c r="M57" s="114"/>
      <c r="N57" s="25"/>
      <c r="O57" s="25"/>
      <c r="P57" s="25"/>
      <c r="R57" s="266"/>
    </row>
    <row r="58" spans="1:19" x14ac:dyDescent="0.2">
      <c r="A58" s="13" t="s">
        <v>73</v>
      </c>
      <c r="B58" s="25">
        <f>B57/B55*100</f>
        <v>90.073250820914367</v>
      </c>
      <c r="C58" s="25">
        <f t="shared" ref="C58:J58" si="17">C57/C55*100</f>
        <v>87.336017664631783</v>
      </c>
      <c r="D58" s="25">
        <f t="shared" si="17"/>
        <v>87.326552497319071</v>
      </c>
      <c r="E58" s="25">
        <f t="shared" si="17"/>
        <v>100</v>
      </c>
      <c r="F58" s="25">
        <f t="shared" si="17"/>
        <v>97.879706601466992</v>
      </c>
      <c r="G58" s="25">
        <f t="shared" si="17"/>
        <v>97.879706601466992</v>
      </c>
      <c r="H58" s="25">
        <f t="shared" si="17"/>
        <v>44.301405456478093</v>
      </c>
      <c r="I58" s="25">
        <f t="shared" si="17"/>
        <v>35.836438329989491</v>
      </c>
      <c r="J58" s="25">
        <f t="shared" si="17"/>
        <v>35.553209864696292</v>
      </c>
      <c r="K58" s="25"/>
      <c r="L58" s="25"/>
      <c r="M58" s="114"/>
      <c r="N58" s="25"/>
      <c r="O58" s="25"/>
      <c r="P58" s="25"/>
      <c r="R58" s="266"/>
    </row>
    <row r="59" spans="1:19" x14ac:dyDescent="0.2">
      <c r="A59" s="20" t="s">
        <v>64</v>
      </c>
      <c r="B59" s="26">
        <f>E59+H59</f>
        <v>19401</v>
      </c>
      <c r="C59" s="26">
        <f>F59+I59</f>
        <v>26304.400000000001</v>
      </c>
      <c r="D59" s="26">
        <f>G59+J59</f>
        <v>26304.400000000001</v>
      </c>
      <c r="E59" s="265">
        <v>18805.5</v>
      </c>
      <c r="F59" s="265">
        <v>25206.2</v>
      </c>
      <c r="G59" s="265">
        <v>25206.2</v>
      </c>
      <c r="H59" s="265">
        <v>595.5</v>
      </c>
      <c r="I59" s="265">
        <v>1098.2</v>
      </c>
      <c r="J59" s="265">
        <v>1098.2</v>
      </c>
      <c r="K59" s="265">
        <v>1.0208999999999999</v>
      </c>
      <c r="L59" s="265">
        <v>4.74925</v>
      </c>
      <c r="M59" s="114">
        <f>G59+K59-L59+N60</f>
        <v>25246.600549999999</v>
      </c>
      <c r="N59" s="26">
        <v>45</v>
      </c>
      <c r="O59" s="26">
        <v>45</v>
      </c>
      <c r="P59" s="26">
        <v>44.128900000000002</v>
      </c>
      <c r="R59" s="267"/>
    </row>
    <row r="60" spans="1:19" ht="33.75" x14ac:dyDescent="0.2">
      <c r="A60" s="38" t="s">
        <v>806</v>
      </c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114"/>
      <c r="N60" s="25">
        <v>44.128900000000002</v>
      </c>
      <c r="O60" s="25">
        <v>0</v>
      </c>
      <c r="P60" s="25">
        <v>0</v>
      </c>
      <c r="R60" s="266"/>
    </row>
    <row r="61" spans="1:19" x14ac:dyDescent="0.2">
      <c r="A61" s="13" t="s">
        <v>63</v>
      </c>
      <c r="B61" s="25">
        <f>E61+H61</f>
        <v>18875.5</v>
      </c>
      <c r="C61" s="25">
        <f>F61+I61</f>
        <v>22709.600000000002</v>
      </c>
      <c r="D61" s="25">
        <f>G61+J61</f>
        <v>22709.600000000002</v>
      </c>
      <c r="E61" s="264">
        <v>18805.5</v>
      </c>
      <c r="F61" s="264">
        <v>22452.7</v>
      </c>
      <c r="G61" s="264">
        <v>22452.7</v>
      </c>
      <c r="H61" s="264">
        <v>70</v>
      </c>
      <c r="I61" s="264">
        <v>256.89999999999998</v>
      </c>
      <c r="J61" s="264">
        <v>256.89999999999998</v>
      </c>
      <c r="K61" s="25"/>
      <c r="L61" s="25"/>
      <c r="M61" s="114"/>
      <c r="N61" s="25"/>
      <c r="O61" s="25"/>
      <c r="P61" s="25"/>
      <c r="R61" s="266"/>
    </row>
    <row r="62" spans="1:19" x14ac:dyDescent="0.2">
      <c r="A62" s="13" t="s">
        <v>73</v>
      </c>
      <c r="B62" s="25">
        <f>B61/B59*100</f>
        <v>97.291376733158089</v>
      </c>
      <c r="C62" s="25">
        <f t="shared" ref="C62:J62" si="18">C61/C59*100</f>
        <v>86.333845288240752</v>
      </c>
      <c r="D62" s="25">
        <f t="shared" si="18"/>
        <v>86.333845288240752</v>
      </c>
      <c r="E62" s="25">
        <f t="shared" si="18"/>
        <v>100</v>
      </c>
      <c r="F62" s="25">
        <f t="shared" si="18"/>
        <v>89.076100324523338</v>
      </c>
      <c r="G62" s="25">
        <f t="shared" si="18"/>
        <v>89.076100324523338</v>
      </c>
      <c r="H62" s="25">
        <f t="shared" si="18"/>
        <v>11.754827875734676</v>
      </c>
      <c r="I62" s="25">
        <f t="shared" si="18"/>
        <v>23.3928246221089</v>
      </c>
      <c r="J62" s="25">
        <f t="shared" si="18"/>
        <v>23.3928246221089</v>
      </c>
      <c r="K62" s="25"/>
      <c r="L62" s="25"/>
      <c r="M62" s="114"/>
      <c r="N62" s="25"/>
      <c r="O62" s="25"/>
      <c r="P62" s="25"/>
      <c r="R62" s="266"/>
    </row>
    <row r="63" spans="1:19" x14ac:dyDescent="0.2">
      <c r="A63" s="20" t="s">
        <v>65</v>
      </c>
      <c r="B63" s="26">
        <f>E63+H63</f>
        <v>38211.199999999997</v>
      </c>
      <c r="C63" s="26">
        <f>F63+I63</f>
        <v>55756.299999999996</v>
      </c>
      <c r="D63" s="26">
        <f>G63+J63</f>
        <v>55756.299999999996</v>
      </c>
      <c r="E63" s="265">
        <v>38186.199999999997</v>
      </c>
      <c r="F63" s="265">
        <v>48157.599999999999</v>
      </c>
      <c r="G63" s="265">
        <v>48157.599999999999</v>
      </c>
      <c r="H63" s="265">
        <v>25</v>
      </c>
      <c r="I63" s="265">
        <v>7598.7</v>
      </c>
      <c r="J63" s="265">
        <v>7598.7</v>
      </c>
      <c r="K63" s="265">
        <v>279.52827000000002</v>
      </c>
      <c r="L63" s="265">
        <v>44.87838</v>
      </c>
      <c r="M63" s="114">
        <f>G63+K63-L63+N64</f>
        <v>49752.353839999996</v>
      </c>
      <c r="N63" s="26">
        <v>1360.10509</v>
      </c>
      <c r="O63" s="26">
        <v>1620.25541</v>
      </c>
      <c r="P63" s="26">
        <v>1578.6466499999999</v>
      </c>
      <c r="R63" s="267"/>
      <c r="S63" s="156"/>
    </row>
    <row r="64" spans="1:19" ht="33.75" x14ac:dyDescent="0.2">
      <c r="A64" s="38" t="s">
        <v>806</v>
      </c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114"/>
      <c r="N64" s="25">
        <v>1360.1039499999999</v>
      </c>
      <c r="O64" s="25">
        <v>260.15032000000002</v>
      </c>
      <c r="P64" s="25">
        <v>41.607619999999997</v>
      </c>
      <c r="R64" s="266"/>
    </row>
    <row r="65" spans="1:18" x14ac:dyDescent="0.2">
      <c r="A65" s="13" t="s">
        <v>63</v>
      </c>
      <c r="B65" s="25">
        <f>E65+H65</f>
        <v>38211.199999999997</v>
      </c>
      <c r="C65" s="25">
        <f>F65+I65</f>
        <v>44844.399999999994</v>
      </c>
      <c r="D65" s="25">
        <f>G65+J65</f>
        <v>44844.399999999994</v>
      </c>
      <c r="E65" s="264">
        <v>38186.199999999997</v>
      </c>
      <c r="F65" s="264">
        <v>43952.2</v>
      </c>
      <c r="G65" s="264">
        <v>43952.2</v>
      </c>
      <c r="H65" s="264">
        <v>25</v>
      </c>
      <c r="I65" s="264">
        <v>892.2</v>
      </c>
      <c r="J65" s="264">
        <v>892.2</v>
      </c>
      <c r="K65" s="25"/>
      <c r="L65" s="25"/>
      <c r="M65" s="114"/>
      <c r="N65" s="25"/>
      <c r="O65" s="25"/>
      <c r="P65" s="25"/>
      <c r="R65" s="266"/>
    </row>
    <row r="66" spans="1:18" x14ac:dyDescent="0.2">
      <c r="A66" s="13" t="s">
        <v>73</v>
      </c>
      <c r="B66" s="25">
        <f>B65/B63*100</f>
        <v>100</v>
      </c>
      <c r="C66" s="25">
        <f t="shared" ref="C66:J66" si="19">C65/C63*100</f>
        <v>80.429296779018685</v>
      </c>
      <c r="D66" s="25">
        <f t="shared" si="19"/>
        <v>80.429296779018685</v>
      </c>
      <c r="E66" s="25">
        <f t="shared" si="19"/>
        <v>100</v>
      </c>
      <c r="F66" s="25">
        <f t="shared" si="19"/>
        <v>91.267421964549726</v>
      </c>
      <c r="G66" s="25">
        <f t="shared" si="19"/>
        <v>91.267421964549726</v>
      </c>
      <c r="H66" s="25">
        <f t="shared" si="19"/>
        <v>100</v>
      </c>
      <c r="I66" s="25">
        <f t="shared" si="19"/>
        <v>11.74148209562162</v>
      </c>
      <c r="J66" s="25">
        <f t="shared" si="19"/>
        <v>11.74148209562162</v>
      </c>
      <c r="K66" s="25"/>
      <c r="L66" s="25"/>
      <c r="M66" s="114"/>
      <c r="N66" s="25"/>
      <c r="O66" s="25"/>
      <c r="P66" s="25"/>
      <c r="R66" s="266"/>
    </row>
    <row r="67" spans="1:18" x14ac:dyDescent="0.2">
      <c r="A67" s="17"/>
    </row>
    <row r="68" spans="1:18" x14ac:dyDescent="0.2">
      <c r="A68" s="17"/>
    </row>
    <row r="69" spans="1:18" x14ac:dyDescent="0.2">
      <c r="A69" s="17"/>
    </row>
  </sheetData>
  <mergeCells count="6">
    <mergeCell ref="E5:G5"/>
    <mergeCell ref="H5:J5"/>
    <mergeCell ref="N5:P5"/>
    <mergeCell ref="B5:D5"/>
    <mergeCell ref="A5:A6"/>
    <mergeCell ref="K5:M5"/>
  </mergeCells>
  <pageMargins left="0.78740157480314965" right="0.78740157480314965" top="1.1811023622047245" bottom="0.59055118110236227" header="0.31496062992125984" footer="0.31496062992125984"/>
  <pageSetup paperSize="9" scale="71" fitToHeight="0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15"/>
  <sheetViews>
    <sheetView topLeftCell="A12" workbookViewId="0">
      <selection activeCell="B19" sqref="B19"/>
    </sheetView>
  </sheetViews>
  <sheetFormatPr defaultRowHeight="12.75" x14ac:dyDescent="0.2"/>
  <cols>
    <col min="2" max="2" width="10.28515625" bestFit="1" customWidth="1"/>
    <col min="3" max="3" width="9.28515625" bestFit="1" customWidth="1"/>
    <col min="4" max="4" width="10.28515625" bestFit="1" customWidth="1"/>
    <col min="5" max="5" width="9.28515625" bestFit="1" customWidth="1"/>
    <col min="6" max="7" width="10.28515625" bestFit="1" customWidth="1"/>
    <col min="8" max="8" width="10.28515625" hidden="1" customWidth="1"/>
    <col min="9" max="9" width="10.28515625" customWidth="1"/>
    <col min="10" max="17" width="10.28515625" bestFit="1" customWidth="1"/>
  </cols>
  <sheetData>
    <row r="1" spans="1:17" x14ac:dyDescent="0.2">
      <c r="A1" s="174" t="s">
        <v>830</v>
      </c>
    </row>
    <row r="3" spans="1:17" x14ac:dyDescent="0.2">
      <c r="B3" s="5" t="s">
        <v>2</v>
      </c>
      <c r="C3" t="s">
        <v>234</v>
      </c>
      <c r="D3" s="174" t="s">
        <v>807</v>
      </c>
      <c r="E3" t="s">
        <v>43</v>
      </c>
      <c r="F3" t="s">
        <v>64</v>
      </c>
      <c r="G3" t="s">
        <v>65</v>
      </c>
      <c r="H3" t="s">
        <v>66</v>
      </c>
      <c r="I3" t="s">
        <v>323</v>
      </c>
      <c r="J3" t="s">
        <v>172</v>
      </c>
      <c r="K3" t="s">
        <v>173</v>
      </c>
      <c r="L3" t="s">
        <v>174</v>
      </c>
      <c r="M3" t="s">
        <v>175</v>
      </c>
      <c r="N3" t="s">
        <v>176</v>
      </c>
      <c r="O3" t="s">
        <v>177</v>
      </c>
      <c r="P3" t="s">
        <v>178</v>
      </c>
      <c r="Q3" t="s">
        <v>179</v>
      </c>
    </row>
    <row r="4" spans="1:17" hidden="1" x14ac:dyDescent="0.2">
      <c r="A4" s="18" t="s">
        <v>45</v>
      </c>
      <c r="B4" s="14">
        <f>SUM(C4:H4)</f>
        <v>62716</v>
      </c>
      <c r="C4" s="14">
        <v>3430</v>
      </c>
      <c r="D4" s="14">
        <v>5494</v>
      </c>
      <c r="E4" s="14">
        <v>1033</v>
      </c>
      <c r="F4" s="14">
        <v>9861</v>
      </c>
      <c r="G4" s="14">
        <v>29162</v>
      </c>
      <c r="H4" s="14">
        <v>13736</v>
      </c>
      <c r="I4" s="14"/>
    </row>
    <row r="5" spans="1:17" hidden="1" x14ac:dyDescent="0.2">
      <c r="A5" s="18" t="s">
        <v>77</v>
      </c>
      <c r="B5" s="14">
        <f>SUM(C5:H5)</f>
        <v>67827</v>
      </c>
      <c r="C5" s="14">
        <v>4005</v>
      </c>
      <c r="D5" s="14">
        <v>7226</v>
      </c>
      <c r="E5" s="14">
        <v>1259</v>
      </c>
      <c r="F5" s="14">
        <v>9872</v>
      </c>
      <c r="G5" s="14">
        <v>30530</v>
      </c>
      <c r="H5" s="14">
        <v>14935</v>
      </c>
      <c r="I5" s="14"/>
      <c r="J5" s="14">
        <v>0</v>
      </c>
      <c r="K5" s="14">
        <v>0</v>
      </c>
      <c r="L5" s="14">
        <v>0</v>
      </c>
      <c r="M5" s="14">
        <v>0</v>
      </c>
      <c r="N5" s="14">
        <v>0</v>
      </c>
      <c r="O5" s="14">
        <v>0</v>
      </c>
      <c r="P5" s="14">
        <v>0</v>
      </c>
      <c r="Q5" s="14">
        <v>0</v>
      </c>
    </row>
    <row r="6" spans="1:17" hidden="1" x14ac:dyDescent="0.2">
      <c r="A6" s="18" t="s">
        <v>92</v>
      </c>
      <c r="B6" s="14">
        <f>SUM(C6:H6)</f>
        <v>68478</v>
      </c>
      <c r="C6" s="14">
        <v>4030</v>
      </c>
      <c r="D6" s="14">
        <v>7755</v>
      </c>
      <c r="E6" s="14">
        <v>1431</v>
      </c>
      <c r="F6" s="14">
        <v>10162</v>
      </c>
      <c r="G6" s="14">
        <v>29041</v>
      </c>
      <c r="H6" s="14">
        <v>16059</v>
      </c>
      <c r="I6" s="14"/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</row>
    <row r="7" spans="1:17" hidden="1" x14ac:dyDescent="0.2">
      <c r="A7" s="18" t="s">
        <v>109</v>
      </c>
      <c r="B7" s="14">
        <f>SUM(C7:H7)</f>
        <v>73623</v>
      </c>
      <c r="C7" s="14">
        <v>4204</v>
      </c>
      <c r="D7" s="14">
        <v>9339</v>
      </c>
      <c r="E7" s="14">
        <v>1991</v>
      </c>
      <c r="F7" s="14">
        <v>10198</v>
      </c>
      <c r="G7" s="14">
        <v>31884</v>
      </c>
      <c r="H7" s="14">
        <v>16007</v>
      </c>
      <c r="I7" s="14"/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</row>
    <row r="8" spans="1:17" hidden="1" x14ac:dyDescent="0.2">
      <c r="A8" s="5" t="s">
        <v>96</v>
      </c>
      <c r="B8" s="14">
        <f>SUM(C8:H8)</f>
        <v>100</v>
      </c>
      <c r="C8" s="15">
        <f t="shared" ref="C8:H8" si="0">C4/$B4*100</f>
        <v>5.4690987945659799</v>
      </c>
      <c r="D8" s="15">
        <f t="shared" si="0"/>
        <v>8.7601250079724462</v>
      </c>
      <c r="E8" s="15">
        <f t="shared" si="0"/>
        <v>1.6471075961477135</v>
      </c>
      <c r="F8" s="15">
        <f t="shared" si="0"/>
        <v>15.723260412016071</v>
      </c>
      <c r="G8" s="15">
        <f t="shared" si="0"/>
        <v>46.498501179922194</v>
      </c>
      <c r="H8" s="15">
        <f t="shared" si="0"/>
        <v>21.901907009375599</v>
      </c>
      <c r="I8" s="15"/>
    </row>
    <row r="9" spans="1:17" x14ac:dyDescent="0.2">
      <c r="A9" s="18" t="s">
        <v>160</v>
      </c>
      <c r="B9" s="14">
        <f t="shared" ref="B9:B15" si="1">SUM(C9:Q9)</f>
        <v>219373</v>
      </c>
      <c r="C9" s="14">
        <v>4184</v>
      </c>
      <c r="D9" s="14">
        <v>9617</v>
      </c>
      <c r="E9" s="14">
        <v>2544</v>
      </c>
      <c r="F9" s="14">
        <v>12700</v>
      </c>
      <c r="G9" s="14">
        <v>33700</v>
      </c>
      <c r="H9" s="14">
        <v>20575</v>
      </c>
      <c r="I9" s="14">
        <v>0</v>
      </c>
      <c r="J9" s="14">
        <v>19926</v>
      </c>
      <c r="K9" s="14">
        <v>12241</v>
      </c>
      <c r="L9" s="14">
        <v>11913</v>
      </c>
      <c r="M9" s="14">
        <v>13136</v>
      </c>
      <c r="N9" s="14">
        <v>19447</v>
      </c>
      <c r="O9" s="14">
        <v>23142</v>
      </c>
      <c r="P9" s="14">
        <v>13945</v>
      </c>
      <c r="Q9" s="14">
        <v>22303</v>
      </c>
    </row>
    <row r="10" spans="1:17" x14ac:dyDescent="0.2">
      <c r="A10" s="18" t="s">
        <v>213</v>
      </c>
      <c r="B10" s="14">
        <f t="shared" si="1"/>
        <v>243733</v>
      </c>
      <c r="C10" s="14">
        <v>5024</v>
      </c>
      <c r="D10" s="14">
        <v>11796</v>
      </c>
      <c r="E10" s="14">
        <v>3367</v>
      </c>
      <c r="F10" s="14">
        <v>15565</v>
      </c>
      <c r="G10" s="14">
        <v>34136</v>
      </c>
      <c r="H10" s="14">
        <v>26659</v>
      </c>
      <c r="I10" s="14">
        <v>0</v>
      </c>
      <c r="J10" s="14">
        <v>21475</v>
      </c>
      <c r="K10" s="14">
        <v>12999</v>
      </c>
      <c r="L10" s="14">
        <v>13088</v>
      </c>
      <c r="M10" s="14">
        <v>13746</v>
      </c>
      <c r="N10" s="14">
        <v>20198</v>
      </c>
      <c r="O10" s="14">
        <v>25248</v>
      </c>
      <c r="P10" s="14">
        <v>15218</v>
      </c>
      <c r="Q10" s="14">
        <v>25214</v>
      </c>
    </row>
    <row r="11" spans="1:17" x14ac:dyDescent="0.2">
      <c r="A11" s="5" t="s">
        <v>244</v>
      </c>
      <c r="B11" s="14">
        <f t="shared" si="1"/>
        <v>274172</v>
      </c>
      <c r="C11" s="14">
        <v>5865</v>
      </c>
      <c r="D11" s="14">
        <v>14452</v>
      </c>
      <c r="E11" s="14">
        <v>3743</v>
      </c>
      <c r="F11" s="14">
        <v>17253</v>
      </c>
      <c r="G11" s="14">
        <v>37463</v>
      </c>
      <c r="H11" s="14">
        <v>30318</v>
      </c>
      <c r="I11" s="14">
        <v>0</v>
      </c>
      <c r="J11" s="14">
        <v>24996</v>
      </c>
      <c r="K11" s="14">
        <v>14638</v>
      </c>
      <c r="L11" s="14">
        <v>15376</v>
      </c>
      <c r="M11" s="14">
        <v>13083</v>
      </c>
      <c r="N11" s="14">
        <v>24525</v>
      </c>
      <c r="O11" s="14">
        <v>27808</v>
      </c>
      <c r="P11" s="14">
        <v>17089</v>
      </c>
      <c r="Q11" s="14">
        <v>27563</v>
      </c>
    </row>
    <row r="12" spans="1:17" x14ac:dyDescent="0.2">
      <c r="A12" s="5" t="s">
        <v>255</v>
      </c>
      <c r="B12" s="14">
        <f t="shared" si="1"/>
        <v>248982</v>
      </c>
      <c r="C12" s="14">
        <v>6167</v>
      </c>
      <c r="D12" s="14">
        <v>15701</v>
      </c>
      <c r="E12" s="14">
        <v>3834</v>
      </c>
      <c r="F12" s="14">
        <v>18452</v>
      </c>
      <c r="G12" s="14">
        <v>35966</v>
      </c>
      <c r="H12" s="14">
        <v>0</v>
      </c>
      <c r="I12" s="14">
        <v>0</v>
      </c>
      <c r="J12" s="14">
        <v>25878</v>
      </c>
      <c r="K12" s="14">
        <v>13608</v>
      </c>
      <c r="L12" s="14">
        <v>16487</v>
      </c>
      <c r="M12" s="14">
        <v>11745</v>
      </c>
      <c r="N12" s="14">
        <v>23057</v>
      </c>
      <c r="O12" s="14">
        <v>29343</v>
      </c>
      <c r="P12" s="14">
        <v>17814</v>
      </c>
      <c r="Q12" s="14">
        <v>30930</v>
      </c>
    </row>
    <row r="13" spans="1:17" x14ac:dyDescent="0.2">
      <c r="A13" s="5" t="s">
        <v>278</v>
      </c>
      <c r="B13" s="14">
        <f t="shared" si="1"/>
        <v>265321</v>
      </c>
      <c r="C13" s="14">
        <v>6837</v>
      </c>
      <c r="D13" s="14">
        <v>16191</v>
      </c>
      <c r="E13" s="14">
        <v>3997</v>
      </c>
      <c r="F13" s="14">
        <v>18476</v>
      </c>
      <c r="G13" s="14">
        <v>38560</v>
      </c>
      <c r="H13" s="14">
        <v>0</v>
      </c>
      <c r="I13" s="14">
        <v>3575</v>
      </c>
      <c r="J13" s="14">
        <v>26346</v>
      </c>
      <c r="K13" s="14">
        <v>13340</v>
      </c>
      <c r="L13" s="14">
        <v>17144</v>
      </c>
      <c r="M13" s="14">
        <v>11141</v>
      </c>
      <c r="N13" s="14">
        <v>25297</v>
      </c>
      <c r="O13" s="14">
        <v>30752</v>
      </c>
      <c r="P13" s="14">
        <v>18490</v>
      </c>
      <c r="Q13" s="14">
        <v>35175</v>
      </c>
    </row>
    <row r="14" spans="1:17" x14ac:dyDescent="0.2">
      <c r="A14" s="174" t="s">
        <v>422</v>
      </c>
      <c r="B14" s="14">
        <f t="shared" si="1"/>
        <v>304125</v>
      </c>
      <c r="C14" s="14">
        <v>6855</v>
      </c>
      <c r="D14" s="14">
        <v>17832</v>
      </c>
      <c r="E14" s="14">
        <v>4462</v>
      </c>
      <c r="F14" s="14">
        <v>22354</v>
      </c>
      <c r="G14" s="14">
        <v>42525</v>
      </c>
      <c r="H14" s="14">
        <v>0</v>
      </c>
      <c r="I14" s="14">
        <v>4037</v>
      </c>
      <c r="J14" s="14">
        <v>32737</v>
      </c>
      <c r="K14" s="14">
        <v>17020</v>
      </c>
      <c r="L14" s="14">
        <v>19726</v>
      </c>
      <c r="M14" s="14">
        <v>12530</v>
      </c>
      <c r="N14" s="14">
        <v>28341</v>
      </c>
      <c r="O14" s="14">
        <v>35636</v>
      </c>
      <c r="P14" s="14">
        <v>20430</v>
      </c>
      <c r="Q14" s="14">
        <v>39640</v>
      </c>
    </row>
    <row r="15" spans="1:17" x14ac:dyDescent="0.2">
      <c r="A15" s="174" t="s">
        <v>616</v>
      </c>
      <c r="B15" s="14">
        <f t="shared" si="1"/>
        <v>334565</v>
      </c>
      <c r="C15" s="14">
        <v>8035</v>
      </c>
      <c r="D15" s="14">
        <v>21538</v>
      </c>
      <c r="E15" s="14">
        <v>5113</v>
      </c>
      <c r="F15" s="14">
        <v>25247</v>
      </c>
      <c r="G15" s="14">
        <v>49752</v>
      </c>
      <c r="H15" s="14">
        <v>0</v>
      </c>
      <c r="I15" s="14">
        <v>4731</v>
      </c>
      <c r="J15" s="14">
        <v>33891</v>
      </c>
      <c r="K15" s="14">
        <v>17216</v>
      </c>
      <c r="L15" s="14">
        <v>23756</v>
      </c>
      <c r="M15" s="14">
        <v>13267</v>
      </c>
      <c r="N15" s="14">
        <v>30169</v>
      </c>
      <c r="O15" s="14">
        <v>38640</v>
      </c>
      <c r="P15" s="14">
        <v>21845</v>
      </c>
      <c r="Q15" s="14">
        <v>41365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R15"/>
  <sheetViews>
    <sheetView workbookViewId="0">
      <selection activeCell="F17" sqref="F17"/>
    </sheetView>
  </sheetViews>
  <sheetFormatPr defaultRowHeight="12.75" x14ac:dyDescent="0.2"/>
  <cols>
    <col min="3" max="3" width="9.140625" customWidth="1"/>
    <col min="4" max="4" width="10.28515625" bestFit="1" customWidth="1"/>
    <col min="8" max="9" width="9.140625" hidden="1" customWidth="1"/>
  </cols>
  <sheetData>
    <row r="1" spans="1:18" x14ac:dyDescent="0.2">
      <c r="A1" s="5" t="s">
        <v>91</v>
      </c>
    </row>
    <row r="3" spans="1:18" x14ac:dyDescent="0.2">
      <c r="B3" s="5" t="s">
        <v>2</v>
      </c>
      <c r="C3" t="s">
        <v>234</v>
      </c>
      <c r="D3" t="s">
        <v>807</v>
      </c>
      <c r="E3" t="s">
        <v>43</v>
      </c>
      <c r="F3" t="s">
        <v>64</v>
      </c>
      <c r="G3" t="s">
        <v>65</v>
      </c>
      <c r="H3" t="s">
        <v>66</v>
      </c>
      <c r="I3" t="s">
        <v>323</v>
      </c>
      <c r="J3" t="s">
        <v>172</v>
      </c>
      <c r="K3" t="s">
        <v>173</v>
      </c>
      <c r="L3" t="s">
        <v>174</v>
      </c>
      <c r="M3" t="s">
        <v>175</v>
      </c>
      <c r="N3" t="s">
        <v>176</v>
      </c>
      <c r="O3" t="s">
        <v>177</v>
      </c>
      <c r="P3" t="s">
        <v>178</v>
      </c>
      <c r="Q3" t="s">
        <v>179</v>
      </c>
      <c r="R3" s="5"/>
    </row>
    <row r="4" spans="1:18" hidden="1" x14ac:dyDescent="0.2">
      <c r="A4" s="18" t="s">
        <v>45</v>
      </c>
      <c r="B4" s="14">
        <f>SUM(C4:H4)</f>
        <v>3702</v>
      </c>
      <c r="C4" s="14">
        <v>0</v>
      </c>
      <c r="D4" s="14">
        <v>1520</v>
      </c>
      <c r="E4" s="14">
        <v>482</v>
      </c>
      <c r="F4" s="14">
        <v>1064</v>
      </c>
      <c r="G4" s="14">
        <v>636</v>
      </c>
      <c r="H4" s="14"/>
      <c r="I4" s="14"/>
    </row>
    <row r="5" spans="1:18" hidden="1" x14ac:dyDescent="0.2">
      <c r="A5" s="18" t="s">
        <v>77</v>
      </c>
      <c r="B5" s="14">
        <f>SUM(C5:H5)</f>
        <v>4419</v>
      </c>
      <c r="C5" s="14">
        <v>0</v>
      </c>
      <c r="D5" s="14">
        <v>295</v>
      </c>
      <c r="E5" s="14">
        <v>530</v>
      </c>
      <c r="F5" s="14">
        <v>662</v>
      </c>
      <c r="G5" s="14">
        <v>2932</v>
      </c>
      <c r="H5" s="14"/>
      <c r="I5" s="14"/>
    </row>
    <row r="6" spans="1:18" hidden="1" x14ac:dyDescent="0.2">
      <c r="A6" s="18" t="s">
        <v>92</v>
      </c>
      <c r="B6" s="14">
        <f>SUM(C6:H6)</f>
        <v>4143</v>
      </c>
      <c r="C6" s="62">
        <v>0</v>
      </c>
      <c r="D6" s="14">
        <v>2476</v>
      </c>
      <c r="E6" s="14">
        <v>536</v>
      </c>
      <c r="F6" s="14">
        <v>355</v>
      </c>
      <c r="G6" s="14">
        <v>776</v>
      </c>
      <c r="H6" s="62">
        <v>0</v>
      </c>
      <c r="I6" s="62"/>
      <c r="J6" s="62">
        <v>0</v>
      </c>
      <c r="K6" s="62">
        <v>0</v>
      </c>
      <c r="L6" s="62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8" hidden="1" x14ac:dyDescent="0.2">
      <c r="A7" s="18" t="s">
        <v>109</v>
      </c>
      <c r="B7" s="14">
        <f>SUM(C7:H7)</f>
        <v>9363</v>
      </c>
      <c r="C7" s="14">
        <v>570</v>
      </c>
      <c r="D7" s="14">
        <v>763</v>
      </c>
      <c r="E7" s="14">
        <v>707</v>
      </c>
      <c r="F7" s="14">
        <v>1066</v>
      </c>
      <c r="G7" s="14">
        <v>6257</v>
      </c>
      <c r="H7" s="62">
        <v>0</v>
      </c>
      <c r="I7" s="62"/>
      <c r="J7" s="62">
        <v>0</v>
      </c>
      <c r="K7" s="62">
        <v>0</v>
      </c>
      <c r="L7" s="62">
        <v>0</v>
      </c>
      <c r="M7" s="62">
        <v>0</v>
      </c>
      <c r="N7" s="62">
        <v>0</v>
      </c>
      <c r="O7" s="62">
        <v>0</v>
      </c>
      <c r="P7" s="62">
        <v>0</v>
      </c>
      <c r="Q7" s="62">
        <v>0</v>
      </c>
      <c r="R7" s="62"/>
    </row>
    <row r="8" spans="1:18" hidden="1" x14ac:dyDescent="0.2">
      <c r="A8" s="5" t="s">
        <v>67</v>
      </c>
      <c r="B8">
        <f>SUM(C8:H8)</f>
        <v>100</v>
      </c>
      <c r="C8" s="15">
        <f t="shared" ref="C8:G8" si="0">C4/$B4*100</f>
        <v>0</v>
      </c>
      <c r="D8" s="15">
        <f t="shared" si="0"/>
        <v>41.058887088060509</v>
      </c>
      <c r="E8" s="15">
        <f t="shared" si="0"/>
        <v>13.019989195029712</v>
      </c>
      <c r="F8" s="15">
        <f t="shared" si="0"/>
        <v>28.741220961642355</v>
      </c>
      <c r="G8" s="15">
        <f t="shared" si="0"/>
        <v>17.179902755267424</v>
      </c>
      <c r="H8" s="62">
        <v>0</v>
      </c>
      <c r="I8" s="62"/>
    </row>
    <row r="9" spans="1:18" x14ac:dyDescent="0.2">
      <c r="A9" s="18" t="s">
        <v>160</v>
      </c>
      <c r="B9" s="14">
        <f>SUM(C9:Q9)</f>
        <v>16078</v>
      </c>
      <c r="C9" s="14">
        <v>562</v>
      </c>
      <c r="D9" s="14">
        <v>875</v>
      </c>
      <c r="E9" s="14">
        <v>704</v>
      </c>
      <c r="F9" s="14">
        <v>842</v>
      </c>
      <c r="G9" s="14">
        <v>4852</v>
      </c>
      <c r="H9" s="62">
        <v>0</v>
      </c>
      <c r="I9" s="62">
        <v>0</v>
      </c>
      <c r="J9" s="14">
        <v>1547</v>
      </c>
      <c r="K9" s="14">
        <v>141</v>
      </c>
      <c r="L9" s="14">
        <v>328</v>
      </c>
      <c r="M9" s="14">
        <v>1276</v>
      </c>
      <c r="N9" s="14">
        <v>1058</v>
      </c>
      <c r="O9" s="14">
        <v>1208</v>
      </c>
      <c r="P9" s="14">
        <v>854</v>
      </c>
      <c r="Q9" s="14">
        <v>1831</v>
      </c>
      <c r="R9" s="62"/>
    </row>
    <row r="10" spans="1:18" x14ac:dyDescent="0.2">
      <c r="A10" s="18" t="s">
        <v>213</v>
      </c>
      <c r="B10" s="14">
        <f>SUM(C10:Q10)</f>
        <v>20803</v>
      </c>
      <c r="C10" s="14">
        <v>340</v>
      </c>
      <c r="D10" s="14">
        <v>2201</v>
      </c>
      <c r="E10" s="14">
        <v>888</v>
      </c>
      <c r="F10" s="14">
        <v>1343</v>
      </c>
      <c r="G10" s="14">
        <v>5451</v>
      </c>
      <c r="H10" s="62">
        <v>0</v>
      </c>
      <c r="I10" s="62">
        <v>0</v>
      </c>
      <c r="J10" s="14">
        <v>1710</v>
      </c>
      <c r="K10" s="14">
        <v>495</v>
      </c>
      <c r="L10" s="14">
        <v>734</v>
      </c>
      <c r="M10" s="14">
        <v>1038</v>
      </c>
      <c r="N10" s="14">
        <v>816</v>
      </c>
      <c r="O10" s="14">
        <v>935</v>
      </c>
      <c r="P10" s="14">
        <v>1696</v>
      </c>
      <c r="Q10" s="14">
        <v>3156</v>
      </c>
      <c r="R10" s="62"/>
    </row>
    <row r="11" spans="1:18" x14ac:dyDescent="0.2">
      <c r="A11" s="5" t="s">
        <v>244</v>
      </c>
      <c r="B11" s="14">
        <f>SUM(C11:R11)</f>
        <v>38987</v>
      </c>
      <c r="C11" s="14">
        <v>457</v>
      </c>
      <c r="D11" s="14">
        <v>5279</v>
      </c>
      <c r="E11" s="14">
        <v>908</v>
      </c>
      <c r="F11" s="14">
        <v>1978</v>
      </c>
      <c r="G11" s="14">
        <v>9078</v>
      </c>
      <c r="H11" s="14">
        <v>1403</v>
      </c>
      <c r="I11" s="14">
        <v>0</v>
      </c>
      <c r="J11" s="14">
        <v>298</v>
      </c>
      <c r="K11" s="14">
        <v>628</v>
      </c>
      <c r="L11" s="14">
        <v>598</v>
      </c>
      <c r="M11" s="14">
        <v>4905</v>
      </c>
      <c r="N11" s="14">
        <v>928</v>
      </c>
      <c r="O11" s="14">
        <v>1982</v>
      </c>
      <c r="P11" s="14">
        <v>8231</v>
      </c>
      <c r="Q11" s="14">
        <v>2314</v>
      </c>
      <c r="R11" s="14"/>
    </row>
    <row r="12" spans="1:18" x14ac:dyDescent="0.2">
      <c r="A12" s="5" t="s">
        <v>255</v>
      </c>
      <c r="B12" s="14">
        <f>SUM(C12:R12)</f>
        <v>9268</v>
      </c>
      <c r="C12" s="14">
        <v>10</v>
      </c>
      <c r="D12" s="14">
        <v>1141</v>
      </c>
      <c r="E12" s="14">
        <v>1148</v>
      </c>
      <c r="F12" s="14">
        <v>367</v>
      </c>
      <c r="G12" s="14">
        <v>1418</v>
      </c>
      <c r="H12" s="62">
        <v>0</v>
      </c>
      <c r="I12" s="62">
        <v>0</v>
      </c>
      <c r="J12" s="14">
        <v>63</v>
      </c>
      <c r="K12" s="14">
        <v>0</v>
      </c>
      <c r="L12" s="14">
        <v>630</v>
      </c>
      <c r="M12" s="14">
        <v>0</v>
      </c>
      <c r="N12" s="14">
        <v>2309</v>
      </c>
      <c r="O12" s="14">
        <v>851</v>
      </c>
      <c r="P12" s="14">
        <v>422</v>
      </c>
      <c r="Q12" s="14">
        <v>909</v>
      </c>
    </row>
    <row r="13" spans="1:18" x14ac:dyDescent="0.2">
      <c r="A13" s="5" t="s">
        <v>278</v>
      </c>
      <c r="B13" s="14">
        <f>SUM(C13:R13)</f>
        <v>32255</v>
      </c>
      <c r="C13" s="14">
        <v>10</v>
      </c>
      <c r="D13" s="14">
        <v>6850</v>
      </c>
      <c r="E13" s="14">
        <v>1152</v>
      </c>
      <c r="F13" s="14">
        <v>996</v>
      </c>
      <c r="G13" s="14">
        <v>2250</v>
      </c>
      <c r="H13" s="62">
        <v>0</v>
      </c>
      <c r="I13" s="62">
        <v>0</v>
      </c>
      <c r="J13" s="14">
        <v>4008</v>
      </c>
      <c r="K13" s="14">
        <v>816</v>
      </c>
      <c r="L13" s="14">
        <v>7567</v>
      </c>
      <c r="M13" s="14">
        <v>210</v>
      </c>
      <c r="N13" s="14">
        <v>2335</v>
      </c>
      <c r="O13" s="14">
        <v>3223</v>
      </c>
      <c r="P13" s="14">
        <v>622</v>
      </c>
      <c r="Q13" s="14">
        <v>2216</v>
      </c>
    </row>
    <row r="14" spans="1:18" x14ac:dyDescent="0.2">
      <c r="A14" s="174" t="s">
        <v>462</v>
      </c>
      <c r="B14" s="14">
        <f>SUM(C14:R14)</f>
        <v>39163</v>
      </c>
      <c r="C14" s="14">
        <v>0</v>
      </c>
      <c r="D14" s="14">
        <v>5462</v>
      </c>
      <c r="E14" s="14">
        <v>843</v>
      </c>
      <c r="F14" s="14">
        <v>1294</v>
      </c>
      <c r="G14" s="14">
        <v>9499</v>
      </c>
      <c r="H14" s="62">
        <v>0</v>
      </c>
      <c r="I14" s="62">
        <v>0</v>
      </c>
      <c r="J14" s="14">
        <v>551</v>
      </c>
      <c r="K14" s="14">
        <v>384</v>
      </c>
      <c r="L14" s="14">
        <v>635</v>
      </c>
      <c r="M14" s="14">
        <v>3790</v>
      </c>
      <c r="N14" s="14">
        <v>8926</v>
      </c>
      <c r="O14" s="14">
        <v>2235</v>
      </c>
      <c r="P14" s="14">
        <v>1769</v>
      </c>
      <c r="Q14" s="14">
        <v>3775</v>
      </c>
    </row>
    <row r="15" spans="1:18" x14ac:dyDescent="0.2">
      <c r="A15" t="s">
        <v>616</v>
      </c>
      <c r="B15" s="14">
        <f>SUM(C15:R15)</f>
        <v>40882</v>
      </c>
      <c r="C15" s="14">
        <v>559</v>
      </c>
      <c r="D15" s="14">
        <v>12026</v>
      </c>
      <c r="E15" s="14">
        <v>1042</v>
      </c>
      <c r="F15" s="14">
        <v>1098</v>
      </c>
      <c r="G15" s="14">
        <v>7599</v>
      </c>
      <c r="H15" s="62">
        <v>0</v>
      </c>
      <c r="I15" s="62">
        <v>0</v>
      </c>
      <c r="J15" s="14">
        <v>205</v>
      </c>
      <c r="K15" s="14">
        <v>7284</v>
      </c>
      <c r="L15" s="14">
        <v>190</v>
      </c>
      <c r="M15" s="14">
        <v>599</v>
      </c>
      <c r="N15" s="14">
        <v>1683</v>
      </c>
      <c r="O15" s="14">
        <v>3529</v>
      </c>
      <c r="P15" s="14">
        <v>1004</v>
      </c>
      <c r="Q15" s="14">
        <v>4064</v>
      </c>
    </row>
  </sheetData>
  <pageMargins left="0.70866141732283472" right="0.70866141732283472" top="0.74803149606299213" bottom="0.74803149606299213" header="0.31496062992125984" footer="0.31496062992125984"/>
  <pageSetup paperSize="9" fitToHeight="0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R15"/>
  <sheetViews>
    <sheetView topLeftCell="A12" workbookViewId="0">
      <selection activeCell="V40" sqref="V40"/>
    </sheetView>
  </sheetViews>
  <sheetFormatPr defaultRowHeight="12.75" x14ac:dyDescent="0.2"/>
  <cols>
    <col min="4" max="5" width="0" hidden="1" customWidth="1"/>
    <col min="9" max="10" width="0" hidden="1" customWidth="1"/>
  </cols>
  <sheetData>
    <row r="1" spans="1:18" x14ac:dyDescent="0.2">
      <c r="A1" s="174" t="s">
        <v>808</v>
      </c>
    </row>
    <row r="3" spans="1:18" x14ac:dyDescent="0.2">
      <c r="B3" s="5" t="s">
        <v>2</v>
      </c>
      <c r="C3" t="s">
        <v>234</v>
      </c>
      <c r="D3" t="s">
        <v>62</v>
      </c>
      <c r="E3" t="s">
        <v>43</v>
      </c>
      <c r="F3" t="s">
        <v>64</v>
      </c>
      <c r="G3" t="s">
        <v>65</v>
      </c>
      <c r="H3" t="s">
        <v>809</v>
      </c>
      <c r="I3" t="s">
        <v>66</v>
      </c>
      <c r="J3" t="s">
        <v>323</v>
      </c>
      <c r="K3" t="s">
        <v>172</v>
      </c>
      <c r="L3" t="s">
        <v>173</v>
      </c>
      <c r="M3" t="s">
        <v>174</v>
      </c>
      <c r="N3" t="s">
        <v>175</v>
      </c>
      <c r="O3" t="s">
        <v>176</v>
      </c>
      <c r="P3" t="s">
        <v>177</v>
      </c>
      <c r="Q3" t="s">
        <v>178</v>
      </c>
      <c r="R3" t="s">
        <v>179</v>
      </c>
    </row>
    <row r="4" spans="1:18" hidden="1" x14ac:dyDescent="0.2">
      <c r="A4" s="18" t="s">
        <v>45</v>
      </c>
      <c r="B4" s="14">
        <f>SUM(C4:I4)</f>
        <v>1225</v>
      </c>
      <c r="C4" s="14">
        <v>86</v>
      </c>
      <c r="D4" s="14">
        <v>0</v>
      </c>
      <c r="E4" s="14">
        <v>128</v>
      </c>
      <c r="F4" s="14">
        <v>38</v>
      </c>
      <c r="G4" s="14">
        <v>832</v>
      </c>
      <c r="H4" s="14">
        <v>0</v>
      </c>
      <c r="I4" s="14">
        <v>141</v>
      </c>
      <c r="J4" s="14"/>
    </row>
    <row r="5" spans="1:18" hidden="1" x14ac:dyDescent="0.2">
      <c r="A5" s="18" t="s">
        <v>77</v>
      </c>
      <c r="B5" s="14">
        <f>SUM(C5:I5)</f>
        <v>2129</v>
      </c>
      <c r="C5" s="14">
        <v>102</v>
      </c>
      <c r="D5" s="14"/>
      <c r="E5" s="14">
        <v>0</v>
      </c>
      <c r="F5" s="14">
        <v>393</v>
      </c>
      <c r="G5" s="14">
        <v>1245</v>
      </c>
      <c r="H5" s="14">
        <v>260</v>
      </c>
      <c r="I5" s="14">
        <v>129</v>
      </c>
      <c r="J5" s="14"/>
    </row>
    <row r="6" spans="1:18" hidden="1" x14ac:dyDescent="0.2">
      <c r="A6" s="18" t="s">
        <v>92</v>
      </c>
      <c r="B6" s="14">
        <f>SUM(C6:R6)</f>
        <v>1852</v>
      </c>
      <c r="C6" s="14">
        <v>62</v>
      </c>
      <c r="D6" s="14"/>
      <c r="E6" s="62">
        <v>0</v>
      </c>
      <c r="F6" s="14">
        <v>45</v>
      </c>
      <c r="G6" s="14">
        <v>1644</v>
      </c>
      <c r="H6" s="62">
        <v>0</v>
      </c>
      <c r="I6" s="14">
        <v>101</v>
      </c>
      <c r="J6" s="14"/>
      <c r="K6" s="62">
        <v>0</v>
      </c>
      <c r="L6" s="62">
        <v>0</v>
      </c>
      <c r="M6" s="62">
        <v>0</v>
      </c>
      <c r="N6" s="62">
        <v>0</v>
      </c>
      <c r="O6" s="62">
        <v>0</v>
      </c>
      <c r="P6" s="62"/>
      <c r="Q6" s="62"/>
      <c r="R6" s="62">
        <v>0</v>
      </c>
    </row>
    <row r="7" spans="1:18" hidden="1" x14ac:dyDescent="0.2">
      <c r="A7" s="18" t="s">
        <v>109</v>
      </c>
      <c r="B7" s="14">
        <f t="shared" ref="B7:B15" si="0">SUM(C7:R7)</f>
        <v>1972</v>
      </c>
      <c r="C7" s="14">
        <v>43</v>
      </c>
      <c r="D7" s="14"/>
      <c r="E7" s="62">
        <v>0</v>
      </c>
      <c r="F7" s="14">
        <v>132</v>
      </c>
      <c r="G7" s="14">
        <v>1182</v>
      </c>
      <c r="H7" s="14">
        <v>300</v>
      </c>
      <c r="I7" s="14">
        <v>315</v>
      </c>
      <c r="J7" s="14"/>
      <c r="K7" s="62">
        <v>0</v>
      </c>
      <c r="L7" s="62">
        <v>0</v>
      </c>
      <c r="M7" s="62">
        <v>0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</row>
    <row r="8" spans="1:18" x14ac:dyDescent="0.2">
      <c r="A8" s="18" t="s">
        <v>160</v>
      </c>
      <c r="B8" s="14">
        <f t="shared" si="0"/>
        <v>4140</v>
      </c>
      <c r="C8" s="14">
        <v>35</v>
      </c>
      <c r="D8" s="14"/>
      <c r="E8" s="62">
        <v>0</v>
      </c>
      <c r="F8" s="14">
        <v>76</v>
      </c>
      <c r="G8" s="14">
        <v>983</v>
      </c>
      <c r="H8" s="62">
        <v>0</v>
      </c>
      <c r="I8" s="14">
        <v>609</v>
      </c>
      <c r="J8" s="14">
        <v>0</v>
      </c>
      <c r="K8" s="14">
        <v>935</v>
      </c>
      <c r="L8" s="14">
        <v>494</v>
      </c>
      <c r="M8" s="14">
        <v>562</v>
      </c>
      <c r="N8" s="14">
        <v>446</v>
      </c>
      <c r="O8" s="14">
        <v>0</v>
      </c>
      <c r="P8" s="14">
        <v>0</v>
      </c>
      <c r="Q8" s="14">
        <v>0</v>
      </c>
      <c r="R8" s="14">
        <v>0</v>
      </c>
    </row>
    <row r="9" spans="1:18" x14ac:dyDescent="0.2">
      <c r="A9" s="18" t="s">
        <v>213</v>
      </c>
      <c r="B9" s="14">
        <f t="shared" si="0"/>
        <v>4583</v>
      </c>
      <c r="C9" s="14">
        <v>37</v>
      </c>
      <c r="D9" s="14"/>
      <c r="E9" s="62">
        <v>0</v>
      </c>
      <c r="F9" s="14">
        <v>83</v>
      </c>
      <c r="G9" s="14">
        <v>1137</v>
      </c>
      <c r="H9" s="62">
        <v>1</v>
      </c>
      <c r="I9" s="14">
        <v>807</v>
      </c>
      <c r="J9" s="14">
        <v>0</v>
      </c>
      <c r="K9" s="14">
        <v>904</v>
      </c>
      <c r="L9" s="14">
        <v>456</v>
      </c>
      <c r="M9" s="14">
        <v>569</v>
      </c>
      <c r="N9" s="14">
        <v>428</v>
      </c>
      <c r="O9" s="14">
        <v>160</v>
      </c>
      <c r="P9" s="14">
        <v>0</v>
      </c>
      <c r="Q9" s="14">
        <v>0</v>
      </c>
      <c r="R9" s="14">
        <v>1</v>
      </c>
    </row>
    <row r="10" spans="1:18" x14ac:dyDescent="0.2">
      <c r="A10" s="18" t="s">
        <v>244</v>
      </c>
      <c r="B10" s="14">
        <f t="shared" si="0"/>
        <v>4019</v>
      </c>
      <c r="C10" s="14">
        <v>32</v>
      </c>
      <c r="D10" s="14"/>
      <c r="E10" s="62">
        <v>0</v>
      </c>
      <c r="F10" s="14">
        <v>30</v>
      </c>
      <c r="G10" s="14">
        <v>810</v>
      </c>
      <c r="H10" s="62">
        <v>0</v>
      </c>
      <c r="I10" s="14">
        <v>861</v>
      </c>
      <c r="J10" s="14">
        <v>0</v>
      </c>
      <c r="K10" s="14">
        <v>865</v>
      </c>
      <c r="L10" s="14">
        <v>456</v>
      </c>
      <c r="M10" s="14">
        <v>592</v>
      </c>
      <c r="N10" s="14">
        <v>285</v>
      </c>
      <c r="O10" s="14">
        <v>19</v>
      </c>
      <c r="P10" s="14">
        <v>23</v>
      </c>
      <c r="Q10" s="14">
        <v>13</v>
      </c>
      <c r="R10" s="14">
        <v>33</v>
      </c>
    </row>
    <row r="11" spans="1:18" x14ac:dyDescent="0.2">
      <c r="A11" s="18" t="s">
        <v>255</v>
      </c>
      <c r="B11" s="14">
        <f t="shared" si="0"/>
        <v>2183</v>
      </c>
      <c r="C11" s="14">
        <v>0</v>
      </c>
      <c r="D11" s="14"/>
      <c r="E11" s="62">
        <v>0</v>
      </c>
      <c r="F11" s="14">
        <v>7</v>
      </c>
      <c r="G11" s="14">
        <v>650</v>
      </c>
      <c r="H11" s="62">
        <v>0</v>
      </c>
      <c r="I11" s="14">
        <v>0</v>
      </c>
      <c r="J11" s="14">
        <v>0</v>
      </c>
      <c r="K11" s="14">
        <v>658</v>
      </c>
      <c r="L11" s="14">
        <v>311</v>
      </c>
      <c r="M11" s="14">
        <v>391</v>
      </c>
      <c r="N11" s="14">
        <v>166</v>
      </c>
      <c r="O11" s="14">
        <v>0</v>
      </c>
      <c r="P11" s="14">
        <v>0</v>
      </c>
      <c r="Q11" s="14">
        <v>0</v>
      </c>
      <c r="R11" s="14">
        <v>0</v>
      </c>
    </row>
    <row r="12" spans="1:18" x14ac:dyDescent="0.2">
      <c r="A12" s="18" t="s">
        <v>278</v>
      </c>
      <c r="B12" s="14">
        <f t="shared" si="0"/>
        <v>3536</v>
      </c>
      <c r="C12" s="14">
        <v>132</v>
      </c>
      <c r="D12" s="14"/>
      <c r="E12" s="62">
        <v>0</v>
      </c>
      <c r="F12" s="14">
        <v>21</v>
      </c>
      <c r="G12" s="14">
        <v>1243</v>
      </c>
      <c r="H12" s="62">
        <v>105</v>
      </c>
      <c r="I12" s="14">
        <v>0</v>
      </c>
      <c r="J12" s="14">
        <v>0</v>
      </c>
      <c r="K12" s="14">
        <v>783</v>
      </c>
      <c r="L12" s="14">
        <v>413</v>
      </c>
      <c r="M12" s="14">
        <v>479</v>
      </c>
      <c r="N12" s="14">
        <v>171</v>
      </c>
      <c r="O12" s="14">
        <v>40</v>
      </c>
      <c r="P12" s="14">
        <v>51</v>
      </c>
      <c r="Q12" s="14">
        <v>30</v>
      </c>
      <c r="R12" s="14">
        <v>68</v>
      </c>
    </row>
    <row r="13" spans="1:18" x14ac:dyDescent="0.2">
      <c r="A13" s="202" t="s">
        <v>422</v>
      </c>
      <c r="B13" s="14">
        <f t="shared" si="0"/>
        <v>3668</v>
      </c>
      <c r="C13" s="14">
        <v>92</v>
      </c>
      <c r="D13" s="14"/>
      <c r="E13" s="62">
        <v>0</v>
      </c>
      <c r="F13" s="14">
        <v>13</v>
      </c>
      <c r="G13" s="14">
        <v>1248</v>
      </c>
      <c r="H13" s="62">
        <v>13</v>
      </c>
      <c r="I13" s="14">
        <v>0</v>
      </c>
      <c r="J13" s="14">
        <v>0</v>
      </c>
      <c r="K13" s="14">
        <v>845</v>
      </c>
      <c r="L13" s="14">
        <v>362</v>
      </c>
      <c r="M13" s="14">
        <v>561</v>
      </c>
      <c r="N13" s="14">
        <v>206</v>
      </c>
      <c r="O13" s="14">
        <v>124</v>
      </c>
      <c r="P13" s="14">
        <v>75</v>
      </c>
      <c r="Q13" s="14">
        <v>44</v>
      </c>
      <c r="R13" s="14">
        <v>85</v>
      </c>
    </row>
    <row r="14" spans="1:18" x14ac:dyDescent="0.2">
      <c r="A14" s="202" t="s">
        <v>616</v>
      </c>
      <c r="B14" s="14">
        <f t="shared" si="0"/>
        <v>3999</v>
      </c>
      <c r="C14" s="14">
        <v>122</v>
      </c>
      <c r="D14" s="14"/>
      <c r="E14" s="62">
        <v>0</v>
      </c>
      <c r="F14" s="14">
        <v>44</v>
      </c>
      <c r="G14" s="14">
        <v>1579</v>
      </c>
      <c r="H14" s="62">
        <v>4</v>
      </c>
      <c r="I14" s="14">
        <v>0</v>
      </c>
      <c r="J14" s="14">
        <v>0</v>
      </c>
      <c r="K14" s="14">
        <v>802</v>
      </c>
      <c r="L14" s="14">
        <v>363</v>
      </c>
      <c r="M14" s="14">
        <v>569</v>
      </c>
      <c r="N14" s="14">
        <v>201</v>
      </c>
      <c r="O14" s="14">
        <v>66</v>
      </c>
      <c r="P14" s="14">
        <v>97</v>
      </c>
      <c r="Q14" s="14">
        <v>50</v>
      </c>
      <c r="R14" s="14">
        <v>102</v>
      </c>
    </row>
    <row r="15" spans="1:18" x14ac:dyDescent="0.2">
      <c r="A15" s="5" t="s">
        <v>67</v>
      </c>
      <c r="B15" s="157">
        <f t="shared" si="0"/>
        <v>100</v>
      </c>
      <c r="C15" s="15">
        <v>3.1</v>
      </c>
      <c r="D15" s="15">
        <f t="shared" ref="D15" si="1">D4/$B4*100</f>
        <v>0</v>
      </c>
      <c r="E15" s="15">
        <v>0</v>
      </c>
      <c r="F15" s="15">
        <v>1.1000000000000001</v>
      </c>
      <c r="G15" s="15">
        <v>39.5</v>
      </c>
      <c r="H15" s="15">
        <v>0.1</v>
      </c>
      <c r="I15" s="15">
        <v>0</v>
      </c>
      <c r="J15" s="15">
        <v>0</v>
      </c>
      <c r="K15" s="15">
        <v>20.100000000000001</v>
      </c>
      <c r="L15" s="15">
        <v>9.1</v>
      </c>
      <c r="M15" s="15">
        <v>14.2</v>
      </c>
      <c r="N15" s="15">
        <v>5</v>
      </c>
      <c r="O15" s="15">
        <v>1.6</v>
      </c>
      <c r="P15" s="15">
        <v>2.4</v>
      </c>
      <c r="Q15" s="15">
        <v>1.3</v>
      </c>
      <c r="R15" s="15">
        <v>2.5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workbookViewId="0">
      <selection activeCell="G6" sqref="G6:G7"/>
    </sheetView>
  </sheetViews>
  <sheetFormatPr defaultRowHeight="15" x14ac:dyDescent="0.25"/>
  <cols>
    <col min="1" max="1" width="4.85546875" style="65" customWidth="1"/>
    <col min="2" max="2" width="31.85546875" style="65" customWidth="1"/>
    <col min="3" max="4" width="14.85546875" style="65" customWidth="1"/>
    <col min="5" max="5" width="13" style="65" customWidth="1"/>
    <col min="6" max="6" width="13.140625" style="65" customWidth="1"/>
    <col min="7" max="7" width="15.28515625" style="65" customWidth="1"/>
    <col min="8" max="10" width="16.140625" style="65" customWidth="1"/>
    <col min="11" max="12" width="15.85546875" style="65" customWidth="1"/>
    <col min="13" max="13" width="12.85546875" style="65" customWidth="1"/>
    <col min="14" max="14" width="12.42578125" style="65" customWidth="1"/>
    <col min="15" max="255" width="9.140625" style="65"/>
    <col min="256" max="256" width="4.85546875" style="65" customWidth="1"/>
    <col min="257" max="257" width="42.7109375" style="65" customWidth="1"/>
    <col min="258" max="259" width="14.85546875" style="65" customWidth="1"/>
    <col min="260" max="260" width="13" style="65" customWidth="1"/>
    <col min="261" max="261" width="13.140625" style="65" customWidth="1"/>
    <col min="262" max="262" width="15.28515625" style="65" customWidth="1"/>
    <col min="263" max="265" width="16.140625" style="65" customWidth="1"/>
    <col min="266" max="267" width="15.85546875" style="65" customWidth="1"/>
    <col min="268" max="268" width="12.85546875" style="65" customWidth="1"/>
    <col min="269" max="269" width="12.42578125" style="65" customWidth="1"/>
    <col min="270" max="511" width="9.140625" style="65"/>
    <col min="512" max="512" width="4.85546875" style="65" customWidth="1"/>
    <col min="513" max="513" width="42.7109375" style="65" customWidth="1"/>
    <col min="514" max="515" width="14.85546875" style="65" customWidth="1"/>
    <col min="516" max="516" width="13" style="65" customWidth="1"/>
    <col min="517" max="517" width="13.140625" style="65" customWidth="1"/>
    <col min="518" max="518" width="15.28515625" style="65" customWidth="1"/>
    <col min="519" max="521" width="16.140625" style="65" customWidth="1"/>
    <col min="522" max="523" width="15.85546875" style="65" customWidth="1"/>
    <col min="524" max="524" width="12.85546875" style="65" customWidth="1"/>
    <col min="525" max="525" width="12.42578125" style="65" customWidth="1"/>
    <col min="526" max="767" width="9.140625" style="65"/>
    <col min="768" max="768" width="4.85546875" style="65" customWidth="1"/>
    <col min="769" max="769" width="42.7109375" style="65" customWidth="1"/>
    <col min="770" max="771" width="14.85546875" style="65" customWidth="1"/>
    <col min="772" max="772" width="13" style="65" customWidth="1"/>
    <col min="773" max="773" width="13.140625" style="65" customWidth="1"/>
    <col min="774" max="774" width="15.28515625" style="65" customWidth="1"/>
    <col min="775" max="777" width="16.140625" style="65" customWidth="1"/>
    <col min="778" max="779" width="15.85546875" style="65" customWidth="1"/>
    <col min="780" max="780" width="12.85546875" style="65" customWidth="1"/>
    <col min="781" max="781" width="12.42578125" style="65" customWidth="1"/>
    <col min="782" max="1023" width="9.140625" style="65"/>
    <col min="1024" max="1024" width="4.85546875" style="65" customWidth="1"/>
    <col min="1025" max="1025" width="42.7109375" style="65" customWidth="1"/>
    <col min="1026" max="1027" width="14.85546875" style="65" customWidth="1"/>
    <col min="1028" max="1028" width="13" style="65" customWidth="1"/>
    <col min="1029" max="1029" width="13.140625" style="65" customWidth="1"/>
    <col min="1030" max="1030" width="15.28515625" style="65" customWidth="1"/>
    <col min="1031" max="1033" width="16.140625" style="65" customWidth="1"/>
    <col min="1034" max="1035" width="15.85546875" style="65" customWidth="1"/>
    <col min="1036" max="1036" width="12.85546875" style="65" customWidth="1"/>
    <col min="1037" max="1037" width="12.42578125" style="65" customWidth="1"/>
    <col min="1038" max="1279" width="9.140625" style="65"/>
    <col min="1280" max="1280" width="4.85546875" style="65" customWidth="1"/>
    <col min="1281" max="1281" width="42.7109375" style="65" customWidth="1"/>
    <col min="1282" max="1283" width="14.85546875" style="65" customWidth="1"/>
    <col min="1284" max="1284" width="13" style="65" customWidth="1"/>
    <col min="1285" max="1285" width="13.140625" style="65" customWidth="1"/>
    <col min="1286" max="1286" width="15.28515625" style="65" customWidth="1"/>
    <col min="1287" max="1289" width="16.140625" style="65" customWidth="1"/>
    <col min="1290" max="1291" width="15.85546875" style="65" customWidth="1"/>
    <col min="1292" max="1292" width="12.85546875" style="65" customWidth="1"/>
    <col min="1293" max="1293" width="12.42578125" style="65" customWidth="1"/>
    <col min="1294" max="1535" width="9.140625" style="65"/>
    <col min="1536" max="1536" width="4.85546875" style="65" customWidth="1"/>
    <col min="1537" max="1537" width="42.7109375" style="65" customWidth="1"/>
    <col min="1538" max="1539" width="14.85546875" style="65" customWidth="1"/>
    <col min="1540" max="1540" width="13" style="65" customWidth="1"/>
    <col min="1541" max="1541" width="13.140625" style="65" customWidth="1"/>
    <col min="1542" max="1542" width="15.28515625" style="65" customWidth="1"/>
    <col min="1543" max="1545" width="16.140625" style="65" customWidth="1"/>
    <col min="1546" max="1547" width="15.85546875" style="65" customWidth="1"/>
    <col min="1548" max="1548" width="12.85546875" style="65" customWidth="1"/>
    <col min="1549" max="1549" width="12.42578125" style="65" customWidth="1"/>
    <col min="1550" max="1791" width="9.140625" style="65"/>
    <col min="1792" max="1792" width="4.85546875" style="65" customWidth="1"/>
    <col min="1793" max="1793" width="42.7109375" style="65" customWidth="1"/>
    <col min="1794" max="1795" width="14.85546875" style="65" customWidth="1"/>
    <col min="1796" max="1796" width="13" style="65" customWidth="1"/>
    <col min="1797" max="1797" width="13.140625" style="65" customWidth="1"/>
    <col min="1798" max="1798" width="15.28515625" style="65" customWidth="1"/>
    <col min="1799" max="1801" width="16.140625" style="65" customWidth="1"/>
    <col min="1802" max="1803" width="15.85546875" style="65" customWidth="1"/>
    <col min="1804" max="1804" width="12.85546875" style="65" customWidth="1"/>
    <col min="1805" max="1805" width="12.42578125" style="65" customWidth="1"/>
    <col min="1806" max="2047" width="9.140625" style="65"/>
    <col min="2048" max="2048" width="4.85546875" style="65" customWidth="1"/>
    <col min="2049" max="2049" width="42.7109375" style="65" customWidth="1"/>
    <col min="2050" max="2051" width="14.85546875" style="65" customWidth="1"/>
    <col min="2052" max="2052" width="13" style="65" customWidth="1"/>
    <col min="2053" max="2053" width="13.140625" style="65" customWidth="1"/>
    <col min="2054" max="2054" width="15.28515625" style="65" customWidth="1"/>
    <col min="2055" max="2057" width="16.140625" style="65" customWidth="1"/>
    <col min="2058" max="2059" width="15.85546875" style="65" customWidth="1"/>
    <col min="2060" max="2060" width="12.85546875" style="65" customWidth="1"/>
    <col min="2061" max="2061" width="12.42578125" style="65" customWidth="1"/>
    <col min="2062" max="2303" width="9.140625" style="65"/>
    <col min="2304" max="2304" width="4.85546875" style="65" customWidth="1"/>
    <col min="2305" max="2305" width="42.7109375" style="65" customWidth="1"/>
    <col min="2306" max="2307" width="14.85546875" style="65" customWidth="1"/>
    <col min="2308" max="2308" width="13" style="65" customWidth="1"/>
    <col min="2309" max="2309" width="13.140625" style="65" customWidth="1"/>
    <col min="2310" max="2310" width="15.28515625" style="65" customWidth="1"/>
    <col min="2311" max="2313" width="16.140625" style="65" customWidth="1"/>
    <col min="2314" max="2315" width="15.85546875" style="65" customWidth="1"/>
    <col min="2316" max="2316" width="12.85546875" style="65" customWidth="1"/>
    <col min="2317" max="2317" width="12.42578125" style="65" customWidth="1"/>
    <col min="2318" max="2559" width="9.140625" style="65"/>
    <col min="2560" max="2560" width="4.85546875" style="65" customWidth="1"/>
    <col min="2561" max="2561" width="42.7109375" style="65" customWidth="1"/>
    <col min="2562" max="2563" width="14.85546875" style="65" customWidth="1"/>
    <col min="2564" max="2564" width="13" style="65" customWidth="1"/>
    <col min="2565" max="2565" width="13.140625" style="65" customWidth="1"/>
    <col min="2566" max="2566" width="15.28515625" style="65" customWidth="1"/>
    <col min="2567" max="2569" width="16.140625" style="65" customWidth="1"/>
    <col min="2570" max="2571" width="15.85546875" style="65" customWidth="1"/>
    <col min="2572" max="2572" width="12.85546875" style="65" customWidth="1"/>
    <col min="2573" max="2573" width="12.42578125" style="65" customWidth="1"/>
    <col min="2574" max="2815" width="9.140625" style="65"/>
    <col min="2816" max="2816" width="4.85546875" style="65" customWidth="1"/>
    <col min="2817" max="2817" width="42.7109375" style="65" customWidth="1"/>
    <col min="2818" max="2819" width="14.85546875" style="65" customWidth="1"/>
    <col min="2820" max="2820" width="13" style="65" customWidth="1"/>
    <col min="2821" max="2821" width="13.140625" style="65" customWidth="1"/>
    <col min="2822" max="2822" width="15.28515625" style="65" customWidth="1"/>
    <col min="2823" max="2825" width="16.140625" style="65" customWidth="1"/>
    <col min="2826" max="2827" width="15.85546875" style="65" customWidth="1"/>
    <col min="2828" max="2828" width="12.85546875" style="65" customWidth="1"/>
    <col min="2829" max="2829" width="12.42578125" style="65" customWidth="1"/>
    <col min="2830" max="3071" width="9.140625" style="65"/>
    <col min="3072" max="3072" width="4.85546875" style="65" customWidth="1"/>
    <col min="3073" max="3073" width="42.7109375" style="65" customWidth="1"/>
    <col min="3074" max="3075" width="14.85546875" style="65" customWidth="1"/>
    <col min="3076" max="3076" width="13" style="65" customWidth="1"/>
    <col min="3077" max="3077" width="13.140625" style="65" customWidth="1"/>
    <col min="3078" max="3078" width="15.28515625" style="65" customWidth="1"/>
    <col min="3079" max="3081" width="16.140625" style="65" customWidth="1"/>
    <col min="3082" max="3083" width="15.85546875" style="65" customWidth="1"/>
    <col min="3084" max="3084" width="12.85546875" style="65" customWidth="1"/>
    <col min="3085" max="3085" width="12.42578125" style="65" customWidth="1"/>
    <col min="3086" max="3327" width="9.140625" style="65"/>
    <col min="3328" max="3328" width="4.85546875" style="65" customWidth="1"/>
    <col min="3329" max="3329" width="42.7109375" style="65" customWidth="1"/>
    <col min="3330" max="3331" width="14.85546875" style="65" customWidth="1"/>
    <col min="3332" max="3332" width="13" style="65" customWidth="1"/>
    <col min="3333" max="3333" width="13.140625" style="65" customWidth="1"/>
    <col min="3334" max="3334" width="15.28515625" style="65" customWidth="1"/>
    <col min="3335" max="3337" width="16.140625" style="65" customWidth="1"/>
    <col min="3338" max="3339" width="15.85546875" style="65" customWidth="1"/>
    <col min="3340" max="3340" width="12.85546875" style="65" customWidth="1"/>
    <col min="3341" max="3341" width="12.42578125" style="65" customWidth="1"/>
    <col min="3342" max="3583" width="9.140625" style="65"/>
    <col min="3584" max="3584" width="4.85546875" style="65" customWidth="1"/>
    <col min="3585" max="3585" width="42.7109375" style="65" customWidth="1"/>
    <col min="3586" max="3587" width="14.85546875" style="65" customWidth="1"/>
    <col min="3588" max="3588" width="13" style="65" customWidth="1"/>
    <col min="3589" max="3589" width="13.140625" style="65" customWidth="1"/>
    <col min="3590" max="3590" width="15.28515625" style="65" customWidth="1"/>
    <col min="3591" max="3593" width="16.140625" style="65" customWidth="1"/>
    <col min="3594" max="3595" width="15.85546875" style="65" customWidth="1"/>
    <col min="3596" max="3596" width="12.85546875" style="65" customWidth="1"/>
    <col min="3597" max="3597" width="12.42578125" style="65" customWidth="1"/>
    <col min="3598" max="3839" width="9.140625" style="65"/>
    <col min="3840" max="3840" width="4.85546875" style="65" customWidth="1"/>
    <col min="3841" max="3841" width="42.7109375" style="65" customWidth="1"/>
    <col min="3842" max="3843" width="14.85546875" style="65" customWidth="1"/>
    <col min="3844" max="3844" width="13" style="65" customWidth="1"/>
    <col min="3845" max="3845" width="13.140625" style="65" customWidth="1"/>
    <col min="3846" max="3846" width="15.28515625" style="65" customWidth="1"/>
    <col min="3847" max="3849" width="16.140625" style="65" customWidth="1"/>
    <col min="3850" max="3851" width="15.85546875" style="65" customWidth="1"/>
    <col min="3852" max="3852" width="12.85546875" style="65" customWidth="1"/>
    <col min="3853" max="3853" width="12.42578125" style="65" customWidth="1"/>
    <col min="3854" max="4095" width="9.140625" style="65"/>
    <col min="4096" max="4096" width="4.85546875" style="65" customWidth="1"/>
    <col min="4097" max="4097" width="42.7109375" style="65" customWidth="1"/>
    <col min="4098" max="4099" width="14.85546875" style="65" customWidth="1"/>
    <col min="4100" max="4100" width="13" style="65" customWidth="1"/>
    <col min="4101" max="4101" width="13.140625" style="65" customWidth="1"/>
    <col min="4102" max="4102" width="15.28515625" style="65" customWidth="1"/>
    <col min="4103" max="4105" width="16.140625" style="65" customWidth="1"/>
    <col min="4106" max="4107" width="15.85546875" style="65" customWidth="1"/>
    <col min="4108" max="4108" width="12.85546875" style="65" customWidth="1"/>
    <col min="4109" max="4109" width="12.42578125" style="65" customWidth="1"/>
    <col min="4110" max="4351" width="9.140625" style="65"/>
    <col min="4352" max="4352" width="4.85546875" style="65" customWidth="1"/>
    <col min="4353" max="4353" width="42.7109375" style="65" customWidth="1"/>
    <col min="4354" max="4355" width="14.85546875" style="65" customWidth="1"/>
    <col min="4356" max="4356" width="13" style="65" customWidth="1"/>
    <col min="4357" max="4357" width="13.140625" style="65" customWidth="1"/>
    <col min="4358" max="4358" width="15.28515625" style="65" customWidth="1"/>
    <col min="4359" max="4361" width="16.140625" style="65" customWidth="1"/>
    <col min="4362" max="4363" width="15.85546875" style="65" customWidth="1"/>
    <col min="4364" max="4364" width="12.85546875" style="65" customWidth="1"/>
    <col min="4365" max="4365" width="12.42578125" style="65" customWidth="1"/>
    <col min="4366" max="4607" width="9.140625" style="65"/>
    <col min="4608" max="4608" width="4.85546875" style="65" customWidth="1"/>
    <col min="4609" max="4609" width="42.7109375" style="65" customWidth="1"/>
    <col min="4610" max="4611" width="14.85546875" style="65" customWidth="1"/>
    <col min="4612" max="4612" width="13" style="65" customWidth="1"/>
    <col min="4613" max="4613" width="13.140625" style="65" customWidth="1"/>
    <col min="4614" max="4614" width="15.28515625" style="65" customWidth="1"/>
    <col min="4615" max="4617" width="16.140625" style="65" customWidth="1"/>
    <col min="4618" max="4619" width="15.85546875" style="65" customWidth="1"/>
    <col min="4620" max="4620" width="12.85546875" style="65" customWidth="1"/>
    <col min="4621" max="4621" width="12.42578125" style="65" customWidth="1"/>
    <col min="4622" max="4863" width="9.140625" style="65"/>
    <col min="4864" max="4864" width="4.85546875" style="65" customWidth="1"/>
    <col min="4865" max="4865" width="42.7109375" style="65" customWidth="1"/>
    <col min="4866" max="4867" width="14.85546875" style="65" customWidth="1"/>
    <col min="4868" max="4868" width="13" style="65" customWidth="1"/>
    <col min="4869" max="4869" width="13.140625" style="65" customWidth="1"/>
    <col min="4870" max="4870" width="15.28515625" style="65" customWidth="1"/>
    <col min="4871" max="4873" width="16.140625" style="65" customWidth="1"/>
    <col min="4874" max="4875" width="15.85546875" style="65" customWidth="1"/>
    <col min="4876" max="4876" width="12.85546875" style="65" customWidth="1"/>
    <col min="4877" max="4877" width="12.42578125" style="65" customWidth="1"/>
    <col min="4878" max="5119" width="9.140625" style="65"/>
    <col min="5120" max="5120" width="4.85546875" style="65" customWidth="1"/>
    <col min="5121" max="5121" width="42.7109375" style="65" customWidth="1"/>
    <col min="5122" max="5123" width="14.85546875" style="65" customWidth="1"/>
    <col min="5124" max="5124" width="13" style="65" customWidth="1"/>
    <col min="5125" max="5125" width="13.140625" style="65" customWidth="1"/>
    <col min="5126" max="5126" width="15.28515625" style="65" customWidth="1"/>
    <col min="5127" max="5129" width="16.140625" style="65" customWidth="1"/>
    <col min="5130" max="5131" width="15.85546875" style="65" customWidth="1"/>
    <col min="5132" max="5132" width="12.85546875" style="65" customWidth="1"/>
    <col min="5133" max="5133" width="12.42578125" style="65" customWidth="1"/>
    <col min="5134" max="5375" width="9.140625" style="65"/>
    <col min="5376" max="5376" width="4.85546875" style="65" customWidth="1"/>
    <col min="5377" max="5377" width="42.7109375" style="65" customWidth="1"/>
    <col min="5378" max="5379" width="14.85546875" style="65" customWidth="1"/>
    <col min="5380" max="5380" width="13" style="65" customWidth="1"/>
    <col min="5381" max="5381" width="13.140625" style="65" customWidth="1"/>
    <col min="5382" max="5382" width="15.28515625" style="65" customWidth="1"/>
    <col min="5383" max="5385" width="16.140625" style="65" customWidth="1"/>
    <col min="5386" max="5387" width="15.85546875" style="65" customWidth="1"/>
    <col min="5388" max="5388" width="12.85546875" style="65" customWidth="1"/>
    <col min="5389" max="5389" width="12.42578125" style="65" customWidth="1"/>
    <col min="5390" max="5631" width="9.140625" style="65"/>
    <col min="5632" max="5632" width="4.85546875" style="65" customWidth="1"/>
    <col min="5633" max="5633" width="42.7109375" style="65" customWidth="1"/>
    <col min="5634" max="5635" width="14.85546875" style="65" customWidth="1"/>
    <col min="5636" max="5636" width="13" style="65" customWidth="1"/>
    <col min="5637" max="5637" width="13.140625" style="65" customWidth="1"/>
    <col min="5638" max="5638" width="15.28515625" style="65" customWidth="1"/>
    <col min="5639" max="5641" width="16.140625" style="65" customWidth="1"/>
    <col min="5642" max="5643" width="15.85546875" style="65" customWidth="1"/>
    <col min="5644" max="5644" width="12.85546875" style="65" customWidth="1"/>
    <col min="5645" max="5645" width="12.42578125" style="65" customWidth="1"/>
    <col min="5646" max="5887" width="9.140625" style="65"/>
    <col min="5888" max="5888" width="4.85546875" style="65" customWidth="1"/>
    <col min="5889" max="5889" width="42.7109375" style="65" customWidth="1"/>
    <col min="5890" max="5891" width="14.85546875" style="65" customWidth="1"/>
    <col min="5892" max="5892" width="13" style="65" customWidth="1"/>
    <col min="5893" max="5893" width="13.140625" style="65" customWidth="1"/>
    <col min="5894" max="5894" width="15.28515625" style="65" customWidth="1"/>
    <col min="5895" max="5897" width="16.140625" style="65" customWidth="1"/>
    <col min="5898" max="5899" width="15.85546875" style="65" customWidth="1"/>
    <col min="5900" max="5900" width="12.85546875" style="65" customWidth="1"/>
    <col min="5901" max="5901" width="12.42578125" style="65" customWidth="1"/>
    <col min="5902" max="6143" width="9.140625" style="65"/>
    <col min="6144" max="6144" width="4.85546875" style="65" customWidth="1"/>
    <col min="6145" max="6145" width="42.7109375" style="65" customWidth="1"/>
    <col min="6146" max="6147" width="14.85546875" style="65" customWidth="1"/>
    <col min="6148" max="6148" width="13" style="65" customWidth="1"/>
    <col min="6149" max="6149" width="13.140625" style="65" customWidth="1"/>
    <col min="6150" max="6150" width="15.28515625" style="65" customWidth="1"/>
    <col min="6151" max="6153" width="16.140625" style="65" customWidth="1"/>
    <col min="6154" max="6155" width="15.85546875" style="65" customWidth="1"/>
    <col min="6156" max="6156" width="12.85546875" style="65" customWidth="1"/>
    <col min="6157" max="6157" width="12.42578125" style="65" customWidth="1"/>
    <col min="6158" max="6399" width="9.140625" style="65"/>
    <col min="6400" max="6400" width="4.85546875" style="65" customWidth="1"/>
    <col min="6401" max="6401" width="42.7109375" style="65" customWidth="1"/>
    <col min="6402" max="6403" width="14.85546875" style="65" customWidth="1"/>
    <col min="6404" max="6404" width="13" style="65" customWidth="1"/>
    <col min="6405" max="6405" width="13.140625" style="65" customWidth="1"/>
    <col min="6406" max="6406" width="15.28515625" style="65" customWidth="1"/>
    <col min="6407" max="6409" width="16.140625" style="65" customWidth="1"/>
    <col min="6410" max="6411" width="15.85546875" style="65" customWidth="1"/>
    <col min="6412" max="6412" width="12.85546875" style="65" customWidth="1"/>
    <col min="6413" max="6413" width="12.42578125" style="65" customWidth="1"/>
    <col min="6414" max="6655" width="9.140625" style="65"/>
    <col min="6656" max="6656" width="4.85546875" style="65" customWidth="1"/>
    <col min="6657" max="6657" width="42.7109375" style="65" customWidth="1"/>
    <col min="6658" max="6659" width="14.85546875" style="65" customWidth="1"/>
    <col min="6660" max="6660" width="13" style="65" customWidth="1"/>
    <col min="6661" max="6661" width="13.140625" style="65" customWidth="1"/>
    <col min="6662" max="6662" width="15.28515625" style="65" customWidth="1"/>
    <col min="6663" max="6665" width="16.140625" style="65" customWidth="1"/>
    <col min="6666" max="6667" width="15.85546875" style="65" customWidth="1"/>
    <col min="6668" max="6668" width="12.85546875" style="65" customWidth="1"/>
    <col min="6669" max="6669" width="12.42578125" style="65" customWidth="1"/>
    <col min="6670" max="6911" width="9.140625" style="65"/>
    <col min="6912" max="6912" width="4.85546875" style="65" customWidth="1"/>
    <col min="6913" max="6913" width="42.7109375" style="65" customWidth="1"/>
    <col min="6914" max="6915" width="14.85546875" style="65" customWidth="1"/>
    <col min="6916" max="6916" width="13" style="65" customWidth="1"/>
    <col min="6917" max="6917" width="13.140625" style="65" customWidth="1"/>
    <col min="6918" max="6918" width="15.28515625" style="65" customWidth="1"/>
    <col min="6919" max="6921" width="16.140625" style="65" customWidth="1"/>
    <col min="6922" max="6923" width="15.85546875" style="65" customWidth="1"/>
    <col min="6924" max="6924" width="12.85546875" style="65" customWidth="1"/>
    <col min="6925" max="6925" width="12.42578125" style="65" customWidth="1"/>
    <col min="6926" max="7167" width="9.140625" style="65"/>
    <col min="7168" max="7168" width="4.85546875" style="65" customWidth="1"/>
    <col min="7169" max="7169" width="42.7109375" style="65" customWidth="1"/>
    <col min="7170" max="7171" width="14.85546875" style="65" customWidth="1"/>
    <col min="7172" max="7172" width="13" style="65" customWidth="1"/>
    <col min="7173" max="7173" width="13.140625" style="65" customWidth="1"/>
    <col min="7174" max="7174" width="15.28515625" style="65" customWidth="1"/>
    <col min="7175" max="7177" width="16.140625" style="65" customWidth="1"/>
    <col min="7178" max="7179" width="15.85546875" style="65" customWidth="1"/>
    <col min="7180" max="7180" width="12.85546875" style="65" customWidth="1"/>
    <col min="7181" max="7181" width="12.42578125" style="65" customWidth="1"/>
    <col min="7182" max="7423" width="9.140625" style="65"/>
    <col min="7424" max="7424" width="4.85546875" style="65" customWidth="1"/>
    <col min="7425" max="7425" width="42.7109375" style="65" customWidth="1"/>
    <col min="7426" max="7427" width="14.85546875" style="65" customWidth="1"/>
    <col min="7428" max="7428" width="13" style="65" customWidth="1"/>
    <col min="7429" max="7429" width="13.140625" style="65" customWidth="1"/>
    <col min="7430" max="7430" width="15.28515625" style="65" customWidth="1"/>
    <col min="7431" max="7433" width="16.140625" style="65" customWidth="1"/>
    <col min="7434" max="7435" width="15.85546875" style="65" customWidth="1"/>
    <col min="7436" max="7436" width="12.85546875" style="65" customWidth="1"/>
    <col min="7437" max="7437" width="12.42578125" style="65" customWidth="1"/>
    <col min="7438" max="7679" width="9.140625" style="65"/>
    <col min="7680" max="7680" width="4.85546875" style="65" customWidth="1"/>
    <col min="7681" max="7681" width="42.7109375" style="65" customWidth="1"/>
    <col min="7682" max="7683" width="14.85546875" style="65" customWidth="1"/>
    <col min="7684" max="7684" width="13" style="65" customWidth="1"/>
    <col min="7685" max="7685" width="13.140625" style="65" customWidth="1"/>
    <col min="7686" max="7686" width="15.28515625" style="65" customWidth="1"/>
    <col min="7687" max="7689" width="16.140625" style="65" customWidth="1"/>
    <col min="7690" max="7691" width="15.85546875" style="65" customWidth="1"/>
    <col min="7692" max="7692" width="12.85546875" style="65" customWidth="1"/>
    <col min="7693" max="7693" width="12.42578125" style="65" customWidth="1"/>
    <col min="7694" max="7935" width="9.140625" style="65"/>
    <col min="7936" max="7936" width="4.85546875" style="65" customWidth="1"/>
    <col min="7937" max="7937" width="42.7109375" style="65" customWidth="1"/>
    <col min="7938" max="7939" width="14.85546875" style="65" customWidth="1"/>
    <col min="7940" max="7940" width="13" style="65" customWidth="1"/>
    <col min="7941" max="7941" width="13.140625" style="65" customWidth="1"/>
    <col min="7942" max="7942" width="15.28515625" style="65" customWidth="1"/>
    <col min="7943" max="7945" width="16.140625" style="65" customWidth="1"/>
    <col min="7946" max="7947" width="15.85546875" style="65" customWidth="1"/>
    <col min="7948" max="7948" width="12.85546875" style="65" customWidth="1"/>
    <col min="7949" max="7949" width="12.42578125" style="65" customWidth="1"/>
    <col min="7950" max="8191" width="9.140625" style="65"/>
    <col min="8192" max="8192" width="4.85546875" style="65" customWidth="1"/>
    <col min="8193" max="8193" width="42.7109375" style="65" customWidth="1"/>
    <col min="8194" max="8195" width="14.85546875" style="65" customWidth="1"/>
    <col min="8196" max="8196" width="13" style="65" customWidth="1"/>
    <col min="8197" max="8197" width="13.140625" style="65" customWidth="1"/>
    <col min="8198" max="8198" width="15.28515625" style="65" customWidth="1"/>
    <col min="8199" max="8201" width="16.140625" style="65" customWidth="1"/>
    <col min="8202" max="8203" width="15.85546875" style="65" customWidth="1"/>
    <col min="8204" max="8204" width="12.85546875" style="65" customWidth="1"/>
    <col min="8205" max="8205" width="12.42578125" style="65" customWidth="1"/>
    <col min="8206" max="8447" width="9.140625" style="65"/>
    <col min="8448" max="8448" width="4.85546875" style="65" customWidth="1"/>
    <col min="8449" max="8449" width="42.7109375" style="65" customWidth="1"/>
    <col min="8450" max="8451" width="14.85546875" style="65" customWidth="1"/>
    <col min="8452" max="8452" width="13" style="65" customWidth="1"/>
    <col min="8453" max="8453" width="13.140625" style="65" customWidth="1"/>
    <col min="8454" max="8454" width="15.28515625" style="65" customWidth="1"/>
    <col min="8455" max="8457" width="16.140625" style="65" customWidth="1"/>
    <col min="8458" max="8459" width="15.85546875" style="65" customWidth="1"/>
    <col min="8460" max="8460" width="12.85546875" style="65" customWidth="1"/>
    <col min="8461" max="8461" width="12.42578125" style="65" customWidth="1"/>
    <col min="8462" max="8703" width="9.140625" style="65"/>
    <col min="8704" max="8704" width="4.85546875" style="65" customWidth="1"/>
    <col min="8705" max="8705" width="42.7109375" style="65" customWidth="1"/>
    <col min="8706" max="8707" width="14.85546875" style="65" customWidth="1"/>
    <col min="8708" max="8708" width="13" style="65" customWidth="1"/>
    <col min="8709" max="8709" width="13.140625" style="65" customWidth="1"/>
    <col min="8710" max="8710" width="15.28515625" style="65" customWidth="1"/>
    <col min="8711" max="8713" width="16.140625" style="65" customWidth="1"/>
    <col min="8714" max="8715" width="15.85546875" style="65" customWidth="1"/>
    <col min="8716" max="8716" width="12.85546875" style="65" customWidth="1"/>
    <col min="8717" max="8717" width="12.42578125" style="65" customWidth="1"/>
    <col min="8718" max="8959" width="9.140625" style="65"/>
    <col min="8960" max="8960" width="4.85546875" style="65" customWidth="1"/>
    <col min="8961" max="8961" width="42.7109375" style="65" customWidth="1"/>
    <col min="8962" max="8963" width="14.85546875" style="65" customWidth="1"/>
    <col min="8964" max="8964" width="13" style="65" customWidth="1"/>
    <col min="8965" max="8965" width="13.140625" style="65" customWidth="1"/>
    <col min="8966" max="8966" width="15.28515625" style="65" customWidth="1"/>
    <col min="8967" max="8969" width="16.140625" style="65" customWidth="1"/>
    <col min="8970" max="8971" width="15.85546875" style="65" customWidth="1"/>
    <col min="8972" max="8972" width="12.85546875" style="65" customWidth="1"/>
    <col min="8973" max="8973" width="12.42578125" style="65" customWidth="1"/>
    <col min="8974" max="9215" width="9.140625" style="65"/>
    <col min="9216" max="9216" width="4.85546875" style="65" customWidth="1"/>
    <col min="9217" max="9217" width="42.7109375" style="65" customWidth="1"/>
    <col min="9218" max="9219" width="14.85546875" style="65" customWidth="1"/>
    <col min="9220" max="9220" width="13" style="65" customWidth="1"/>
    <col min="9221" max="9221" width="13.140625" style="65" customWidth="1"/>
    <col min="9222" max="9222" width="15.28515625" style="65" customWidth="1"/>
    <col min="9223" max="9225" width="16.140625" style="65" customWidth="1"/>
    <col min="9226" max="9227" width="15.85546875" style="65" customWidth="1"/>
    <col min="9228" max="9228" width="12.85546875" style="65" customWidth="1"/>
    <col min="9229" max="9229" width="12.42578125" style="65" customWidth="1"/>
    <col min="9230" max="9471" width="9.140625" style="65"/>
    <col min="9472" max="9472" width="4.85546875" style="65" customWidth="1"/>
    <col min="9473" max="9473" width="42.7109375" style="65" customWidth="1"/>
    <col min="9474" max="9475" width="14.85546875" style="65" customWidth="1"/>
    <col min="9476" max="9476" width="13" style="65" customWidth="1"/>
    <col min="9477" max="9477" width="13.140625" style="65" customWidth="1"/>
    <col min="9478" max="9478" width="15.28515625" style="65" customWidth="1"/>
    <col min="9479" max="9481" width="16.140625" style="65" customWidth="1"/>
    <col min="9482" max="9483" width="15.85546875" style="65" customWidth="1"/>
    <col min="9484" max="9484" width="12.85546875" style="65" customWidth="1"/>
    <col min="9485" max="9485" width="12.42578125" style="65" customWidth="1"/>
    <col min="9486" max="9727" width="9.140625" style="65"/>
    <col min="9728" max="9728" width="4.85546875" style="65" customWidth="1"/>
    <col min="9729" max="9729" width="42.7109375" style="65" customWidth="1"/>
    <col min="9730" max="9731" width="14.85546875" style="65" customWidth="1"/>
    <col min="9732" max="9732" width="13" style="65" customWidth="1"/>
    <col min="9733" max="9733" width="13.140625" style="65" customWidth="1"/>
    <col min="9734" max="9734" width="15.28515625" style="65" customWidth="1"/>
    <col min="9735" max="9737" width="16.140625" style="65" customWidth="1"/>
    <col min="9738" max="9739" width="15.85546875" style="65" customWidth="1"/>
    <col min="9740" max="9740" width="12.85546875" style="65" customWidth="1"/>
    <col min="9741" max="9741" width="12.42578125" style="65" customWidth="1"/>
    <col min="9742" max="9983" width="9.140625" style="65"/>
    <col min="9984" max="9984" width="4.85546875" style="65" customWidth="1"/>
    <col min="9985" max="9985" width="42.7109375" style="65" customWidth="1"/>
    <col min="9986" max="9987" width="14.85546875" style="65" customWidth="1"/>
    <col min="9988" max="9988" width="13" style="65" customWidth="1"/>
    <col min="9989" max="9989" width="13.140625" style="65" customWidth="1"/>
    <col min="9990" max="9990" width="15.28515625" style="65" customWidth="1"/>
    <col min="9991" max="9993" width="16.140625" style="65" customWidth="1"/>
    <col min="9994" max="9995" width="15.85546875" style="65" customWidth="1"/>
    <col min="9996" max="9996" width="12.85546875" style="65" customWidth="1"/>
    <col min="9997" max="9997" width="12.42578125" style="65" customWidth="1"/>
    <col min="9998" max="10239" width="9.140625" style="65"/>
    <col min="10240" max="10240" width="4.85546875" style="65" customWidth="1"/>
    <col min="10241" max="10241" width="42.7109375" style="65" customWidth="1"/>
    <col min="10242" max="10243" width="14.85546875" style="65" customWidth="1"/>
    <col min="10244" max="10244" width="13" style="65" customWidth="1"/>
    <col min="10245" max="10245" width="13.140625" style="65" customWidth="1"/>
    <col min="10246" max="10246" width="15.28515625" style="65" customWidth="1"/>
    <col min="10247" max="10249" width="16.140625" style="65" customWidth="1"/>
    <col min="10250" max="10251" width="15.85546875" style="65" customWidth="1"/>
    <col min="10252" max="10252" width="12.85546875" style="65" customWidth="1"/>
    <col min="10253" max="10253" width="12.42578125" style="65" customWidth="1"/>
    <col min="10254" max="10495" width="9.140625" style="65"/>
    <col min="10496" max="10496" width="4.85546875" style="65" customWidth="1"/>
    <col min="10497" max="10497" width="42.7109375" style="65" customWidth="1"/>
    <col min="10498" max="10499" width="14.85546875" style="65" customWidth="1"/>
    <col min="10500" max="10500" width="13" style="65" customWidth="1"/>
    <col min="10501" max="10501" width="13.140625" style="65" customWidth="1"/>
    <col min="10502" max="10502" width="15.28515625" style="65" customWidth="1"/>
    <col min="10503" max="10505" width="16.140625" style="65" customWidth="1"/>
    <col min="10506" max="10507" width="15.85546875" style="65" customWidth="1"/>
    <col min="10508" max="10508" width="12.85546875" style="65" customWidth="1"/>
    <col min="10509" max="10509" width="12.42578125" style="65" customWidth="1"/>
    <col min="10510" max="10751" width="9.140625" style="65"/>
    <col min="10752" max="10752" width="4.85546875" style="65" customWidth="1"/>
    <col min="10753" max="10753" width="42.7109375" style="65" customWidth="1"/>
    <col min="10754" max="10755" width="14.85546875" style="65" customWidth="1"/>
    <col min="10756" max="10756" width="13" style="65" customWidth="1"/>
    <col min="10757" max="10757" width="13.140625" style="65" customWidth="1"/>
    <col min="10758" max="10758" width="15.28515625" style="65" customWidth="1"/>
    <col min="10759" max="10761" width="16.140625" style="65" customWidth="1"/>
    <col min="10762" max="10763" width="15.85546875" style="65" customWidth="1"/>
    <col min="10764" max="10764" width="12.85546875" style="65" customWidth="1"/>
    <col min="10765" max="10765" width="12.42578125" style="65" customWidth="1"/>
    <col min="10766" max="11007" width="9.140625" style="65"/>
    <col min="11008" max="11008" width="4.85546875" style="65" customWidth="1"/>
    <col min="11009" max="11009" width="42.7109375" style="65" customWidth="1"/>
    <col min="11010" max="11011" width="14.85546875" style="65" customWidth="1"/>
    <col min="11012" max="11012" width="13" style="65" customWidth="1"/>
    <col min="11013" max="11013" width="13.140625" style="65" customWidth="1"/>
    <col min="11014" max="11014" width="15.28515625" style="65" customWidth="1"/>
    <col min="11015" max="11017" width="16.140625" style="65" customWidth="1"/>
    <col min="11018" max="11019" width="15.85546875" style="65" customWidth="1"/>
    <col min="11020" max="11020" width="12.85546875" style="65" customWidth="1"/>
    <col min="11021" max="11021" width="12.42578125" style="65" customWidth="1"/>
    <col min="11022" max="11263" width="9.140625" style="65"/>
    <col min="11264" max="11264" width="4.85546875" style="65" customWidth="1"/>
    <col min="11265" max="11265" width="42.7109375" style="65" customWidth="1"/>
    <col min="11266" max="11267" width="14.85546875" style="65" customWidth="1"/>
    <col min="11268" max="11268" width="13" style="65" customWidth="1"/>
    <col min="11269" max="11269" width="13.140625" style="65" customWidth="1"/>
    <col min="11270" max="11270" width="15.28515625" style="65" customWidth="1"/>
    <col min="11271" max="11273" width="16.140625" style="65" customWidth="1"/>
    <col min="11274" max="11275" width="15.85546875" style="65" customWidth="1"/>
    <col min="11276" max="11276" width="12.85546875" style="65" customWidth="1"/>
    <col min="11277" max="11277" width="12.42578125" style="65" customWidth="1"/>
    <col min="11278" max="11519" width="9.140625" style="65"/>
    <col min="11520" max="11520" width="4.85546875" style="65" customWidth="1"/>
    <col min="11521" max="11521" width="42.7109375" style="65" customWidth="1"/>
    <col min="11522" max="11523" width="14.85546875" style="65" customWidth="1"/>
    <col min="11524" max="11524" width="13" style="65" customWidth="1"/>
    <col min="11525" max="11525" width="13.140625" style="65" customWidth="1"/>
    <col min="11526" max="11526" width="15.28515625" style="65" customWidth="1"/>
    <col min="11527" max="11529" width="16.140625" style="65" customWidth="1"/>
    <col min="11530" max="11531" width="15.85546875" style="65" customWidth="1"/>
    <col min="11532" max="11532" width="12.85546875" style="65" customWidth="1"/>
    <col min="11533" max="11533" width="12.42578125" style="65" customWidth="1"/>
    <col min="11534" max="11775" width="9.140625" style="65"/>
    <col min="11776" max="11776" width="4.85546875" style="65" customWidth="1"/>
    <col min="11777" max="11777" width="42.7109375" style="65" customWidth="1"/>
    <col min="11778" max="11779" width="14.85546875" style="65" customWidth="1"/>
    <col min="11780" max="11780" width="13" style="65" customWidth="1"/>
    <col min="11781" max="11781" width="13.140625" style="65" customWidth="1"/>
    <col min="11782" max="11782" width="15.28515625" style="65" customWidth="1"/>
    <col min="11783" max="11785" width="16.140625" style="65" customWidth="1"/>
    <col min="11786" max="11787" width="15.85546875" style="65" customWidth="1"/>
    <col min="11788" max="11788" width="12.85546875" style="65" customWidth="1"/>
    <col min="11789" max="11789" width="12.42578125" style="65" customWidth="1"/>
    <col min="11790" max="12031" width="9.140625" style="65"/>
    <col min="12032" max="12032" width="4.85546875" style="65" customWidth="1"/>
    <col min="12033" max="12033" width="42.7109375" style="65" customWidth="1"/>
    <col min="12034" max="12035" width="14.85546875" style="65" customWidth="1"/>
    <col min="12036" max="12036" width="13" style="65" customWidth="1"/>
    <col min="12037" max="12037" width="13.140625" style="65" customWidth="1"/>
    <col min="12038" max="12038" width="15.28515625" style="65" customWidth="1"/>
    <col min="12039" max="12041" width="16.140625" style="65" customWidth="1"/>
    <col min="12042" max="12043" width="15.85546875" style="65" customWidth="1"/>
    <col min="12044" max="12044" width="12.85546875" style="65" customWidth="1"/>
    <col min="12045" max="12045" width="12.42578125" style="65" customWidth="1"/>
    <col min="12046" max="12287" width="9.140625" style="65"/>
    <col min="12288" max="12288" width="4.85546875" style="65" customWidth="1"/>
    <col min="12289" max="12289" width="42.7109375" style="65" customWidth="1"/>
    <col min="12290" max="12291" width="14.85546875" style="65" customWidth="1"/>
    <col min="12292" max="12292" width="13" style="65" customWidth="1"/>
    <col min="12293" max="12293" width="13.140625" style="65" customWidth="1"/>
    <col min="12294" max="12294" width="15.28515625" style="65" customWidth="1"/>
    <col min="12295" max="12297" width="16.140625" style="65" customWidth="1"/>
    <col min="12298" max="12299" width="15.85546875" style="65" customWidth="1"/>
    <col min="12300" max="12300" width="12.85546875" style="65" customWidth="1"/>
    <col min="12301" max="12301" width="12.42578125" style="65" customWidth="1"/>
    <col min="12302" max="12543" width="9.140625" style="65"/>
    <col min="12544" max="12544" width="4.85546875" style="65" customWidth="1"/>
    <col min="12545" max="12545" width="42.7109375" style="65" customWidth="1"/>
    <col min="12546" max="12547" width="14.85546875" style="65" customWidth="1"/>
    <col min="12548" max="12548" width="13" style="65" customWidth="1"/>
    <col min="12549" max="12549" width="13.140625" style="65" customWidth="1"/>
    <col min="12550" max="12550" width="15.28515625" style="65" customWidth="1"/>
    <col min="12551" max="12553" width="16.140625" style="65" customWidth="1"/>
    <col min="12554" max="12555" width="15.85546875" style="65" customWidth="1"/>
    <col min="12556" max="12556" width="12.85546875" style="65" customWidth="1"/>
    <col min="12557" max="12557" width="12.42578125" style="65" customWidth="1"/>
    <col min="12558" max="12799" width="9.140625" style="65"/>
    <col min="12800" max="12800" width="4.85546875" style="65" customWidth="1"/>
    <col min="12801" max="12801" width="42.7109375" style="65" customWidth="1"/>
    <col min="12802" max="12803" width="14.85546875" style="65" customWidth="1"/>
    <col min="12804" max="12804" width="13" style="65" customWidth="1"/>
    <col min="12805" max="12805" width="13.140625" style="65" customWidth="1"/>
    <col min="12806" max="12806" width="15.28515625" style="65" customWidth="1"/>
    <col min="12807" max="12809" width="16.140625" style="65" customWidth="1"/>
    <col min="12810" max="12811" width="15.85546875" style="65" customWidth="1"/>
    <col min="12812" max="12812" width="12.85546875" style="65" customWidth="1"/>
    <col min="12813" max="12813" width="12.42578125" style="65" customWidth="1"/>
    <col min="12814" max="13055" width="9.140625" style="65"/>
    <col min="13056" max="13056" width="4.85546875" style="65" customWidth="1"/>
    <col min="13057" max="13057" width="42.7109375" style="65" customWidth="1"/>
    <col min="13058" max="13059" width="14.85546875" style="65" customWidth="1"/>
    <col min="13060" max="13060" width="13" style="65" customWidth="1"/>
    <col min="13061" max="13061" width="13.140625" style="65" customWidth="1"/>
    <col min="13062" max="13062" width="15.28515625" style="65" customWidth="1"/>
    <col min="13063" max="13065" width="16.140625" style="65" customWidth="1"/>
    <col min="13066" max="13067" width="15.85546875" style="65" customWidth="1"/>
    <col min="13068" max="13068" width="12.85546875" style="65" customWidth="1"/>
    <col min="13069" max="13069" width="12.42578125" style="65" customWidth="1"/>
    <col min="13070" max="13311" width="9.140625" style="65"/>
    <col min="13312" max="13312" width="4.85546875" style="65" customWidth="1"/>
    <col min="13313" max="13313" width="42.7109375" style="65" customWidth="1"/>
    <col min="13314" max="13315" width="14.85546875" style="65" customWidth="1"/>
    <col min="13316" max="13316" width="13" style="65" customWidth="1"/>
    <col min="13317" max="13317" width="13.140625" style="65" customWidth="1"/>
    <col min="13318" max="13318" width="15.28515625" style="65" customWidth="1"/>
    <col min="13319" max="13321" width="16.140625" style="65" customWidth="1"/>
    <col min="13322" max="13323" width="15.85546875" style="65" customWidth="1"/>
    <col min="13324" max="13324" width="12.85546875" style="65" customWidth="1"/>
    <col min="13325" max="13325" width="12.42578125" style="65" customWidth="1"/>
    <col min="13326" max="13567" width="9.140625" style="65"/>
    <col min="13568" max="13568" width="4.85546875" style="65" customWidth="1"/>
    <col min="13569" max="13569" width="42.7109375" style="65" customWidth="1"/>
    <col min="13570" max="13571" width="14.85546875" style="65" customWidth="1"/>
    <col min="13572" max="13572" width="13" style="65" customWidth="1"/>
    <col min="13573" max="13573" width="13.140625" style="65" customWidth="1"/>
    <col min="13574" max="13574" width="15.28515625" style="65" customWidth="1"/>
    <col min="13575" max="13577" width="16.140625" style="65" customWidth="1"/>
    <col min="13578" max="13579" width="15.85546875" style="65" customWidth="1"/>
    <col min="13580" max="13580" width="12.85546875" style="65" customWidth="1"/>
    <col min="13581" max="13581" width="12.42578125" style="65" customWidth="1"/>
    <col min="13582" max="13823" width="9.140625" style="65"/>
    <col min="13824" max="13824" width="4.85546875" style="65" customWidth="1"/>
    <col min="13825" max="13825" width="42.7109375" style="65" customWidth="1"/>
    <col min="13826" max="13827" width="14.85546875" style="65" customWidth="1"/>
    <col min="13828" max="13828" width="13" style="65" customWidth="1"/>
    <col min="13829" max="13829" width="13.140625" style="65" customWidth="1"/>
    <col min="13830" max="13830" width="15.28515625" style="65" customWidth="1"/>
    <col min="13831" max="13833" width="16.140625" style="65" customWidth="1"/>
    <col min="13834" max="13835" width="15.85546875" style="65" customWidth="1"/>
    <col min="13836" max="13836" width="12.85546875" style="65" customWidth="1"/>
    <col min="13837" max="13837" width="12.42578125" style="65" customWidth="1"/>
    <col min="13838" max="14079" width="9.140625" style="65"/>
    <col min="14080" max="14080" width="4.85546875" style="65" customWidth="1"/>
    <col min="14081" max="14081" width="42.7109375" style="65" customWidth="1"/>
    <col min="14082" max="14083" width="14.85546875" style="65" customWidth="1"/>
    <col min="14084" max="14084" width="13" style="65" customWidth="1"/>
    <col min="14085" max="14085" width="13.140625" style="65" customWidth="1"/>
    <col min="14086" max="14086" width="15.28515625" style="65" customWidth="1"/>
    <col min="14087" max="14089" width="16.140625" style="65" customWidth="1"/>
    <col min="14090" max="14091" width="15.85546875" style="65" customWidth="1"/>
    <col min="14092" max="14092" width="12.85546875" style="65" customWidth="1"/>
    <col min="14093" max="14093" width="12.42578125" style="65" customWidth="1"/>
    <col min="14094" max="14335" width="9.140625" style="65"/>
    <col min="14336" max="14336" width="4.85546875" style="65" customWidth="1"/>
    <col min="14337" max="14337" width="42.7109375" style="65" customWidth="1"/>
    <col min="14338" max="14339" width="14.85546875" style="65" customWidth="1"/>
    <col min="14340" max="14340" width="13" style="65" customWidth="1"/>
    <col min="14341" max="14341" width="13.140625" style="65" customWidth="1"/>
    <col min="14342" max="14342" width="15.28515625" style="65" customWidth="1"/>
    <col min="14343" max="14345" width="16.140625" style="65" customWidth="1"/>
    <col min="14346" max="14347" width="15.85546875" style="65" customWidth="1"/>
    <col min="14348" max="14348" width="12.85546875" style="65" customWidth="1"/>
    <col min="14349" max="14349" width="12.42578125" style="65" customWidth="1"/>
    <col min="14350" max="14591" width="9.140625" style="65"/>
    <col min="14592" max="14592" width="4.85546875" style="65" customWidth="1"/>
    <col min="14593" max="14593" width="42.7109375" style="65" customWidth="1"/>
    <col min="14594" max="14595" width="14.85546875" style="65" customWidth="1"/>
    <col min="14596" max="14596" width="13" style="65" customWidth="1"/>
    <col min="14597" max="14597" width="13.140625" style="65" customWidth="1"/>
    <col min="14598" max="14598" width="15.28515625" style="65" customWidth="1"/>
    <col min="14599" max="14601" width="16.140625" style="65" customWidth="1"/>
    <col min="14602" max="14603" width="15.85546875" style="65" customWidth="1"/>
    <col min="14604" max="14604" width="12.85546875" style="65" customWidth="1"/>
    <col min="14605" max="14605" width="12.42578125" style="65" customWidth="1"/>
    <col min="14606" max="14847" width="9.140625" style="65"/>
    <col min="14848" max="14848" width="4.85546875" style="65" customWidth="1"/>
    <col min="14849" max="14849" width="42.7109375" style="65" customWidth="1"/>
    <col min="14850" max="14851" width="14.85546875" style="65" customWidth="1"/>
    <col min="14852" max="14852" width="13" style="65" customWidth="1"/>
    <col min="14853" max="14853" width="13.140625" style="65" customWidth="1"/>
    <col min="14854" max="14854" width="15.28515625" style="65" customWidth="1"/>
    <col min="14855" max="14857" width="16.140625" style="65" customWidth="1"/>
    <col min="14858" max="14859" width="15.85546875" style="65" customWidth="1"/>
    <col min="14860" max="14860" width="12.85546875" style="65" customWidth="1"/>
    <col min="14861" max="14861" width="12.42578125" style="65" customWidth="1"/>
    <col min="14862" max="15103" width="9.140625" style="65"/>
    <col min="15104" max="15104" width="4.85546875" style="65" customWidth="1"/>
    <col min="15105" max="15105" width="42.7109375" style="65" customWidth="1"/>
    <col min="15106" max="15107" width="14.85546875" style="65" customWidth="1"/>
    <col min="15108" max="15108" width="13" style="65" customWidth="1"/>
    <col min="15109" max="15109" width="13.140625" style="65" customWidth="1"/>
    <col min="15110" max="15110" width="15.28515625" style="65" customWidth="1"/>
    <col min="15111" max="15113" width="16.140625" style="65" customWidth="1"/>
    <col min="15114" max="15115" width="15.85546875" style="65" customWidth="1"/>
    <col min="15116" max="15116" width="12.85546875" style="65" customWidth="1"/>
    <col min="15117" max="15117" width="12.42578125" style="65" customWidth="1"/>
    <col min="15118" max="15359" width="9.140625" style="65"/>
    <col min="15360" max="15360" width="4.85546875" style="65" customWidth="1"/>
    <col min="15361" max="15361" width="42.7109375" style="65" customWidth="1"/>
    <col min="15362" max="15363" width="14.85546875" style="65" customWidth="1"/>
    <col min="15364" max="15364" width="13" style="65" customWidth="1"/>
    <col min="15365" max="15365" width="13.140625" style="65" customWidth="1"/>
    <col min="15366" max="15366" width="15.28515625" style="65" customWidth="1"/>
    <col min="15367" max="15369" width="16.140625" style="65" customWidth="1"/>
    <col min="15370" max="15371" width="15.85546875" style="65" customWidth="1"/>
    <col min="15372" max="15372" width="12.85546875" style="65" customWidth="1"/>
    <col min="15373" max="15373" width="12.42578125" style="65" customWidth="1"/>
    <col min="15374" max="15615" width="9.140625" style="65"/>
    <col min="15616" max="15616" width="4.85546875" style="65" customWidth="1"/>
    <col min="15617" max="15617" width="42.7109375" style="65" customWidth="1"/>
    <col min="15618" max="15619" width="14.85546875" style="65" customWidth="1"/>
    <col min="15620" max="15620" width="13" style="65" customWidth="1"/>
    <col min="15621" max="15621" width="13.140625" style="65" customWidth="1"/>
    <col min="15622" max="15622" width="15.28515625" style="65" customWidth="1"/>
    <col min="15623" max="15625" width="16.140625" style="65" customWidth="1"/>
    <col min="15626" max="15627" width="15.85546875" style="65" customWidth="1"/>
    <col min="15628" max="15628" width="12.85546875" style="65" customWidth="1"/>
    <col min="15629" max="15629" width="12.42578125" style="65" customWidth="1"/>
    <col min="15630" max="15871" width="9.140625" style="65"/>
    <col min="15872" max="15872" width="4.85546875" style="65" customWidth="1"/>
    <col min="15873" max="15873" width="42.7109375" style="65" customWidth="1"/>
    <col min="15874" max="15875" width="14.85546875" style="65" customWidth="1"/>
    <col min="15876" max="15876" width="13" style="65" customWidth="1"/>
    <col min="15877" max="15877" width="13.140625" style="65" customWidth="1"/>
    <col min="15878" max="15878" width="15.28515625" style="65" customWidth="1"/>
    <col min="15879" max="15881" width="16.140625" style="65" customWidth="1"/>
    <col min="15882" max="15883" width="15.85546875" style="65" customWidth="1"/>
    <col min="15884" max="15884" width="12.85546875" style="65" customWidth="1"/>
    <col min="15885" max="15885" width="12.42578125" style="65" customWidth="1"/>
    <col min="15886" max="16127" width="9.140625" style="65"/>
    <col min="16128" max="16128" width="4.85546875" style="65" customWidth="1"/>
    <col min="16129" max="16129" width="42.7109375" style="65" customWidth="1"/>
    <col min="16130" max="16131" width="14.85546875" style="65" customWidth="1"/>
    <col min="16132" max="16132" width="13" style="65" customWidth="1"/>
    <col min="16133" max="16133" width="13.140625" style="65" customWidth="1"/>
    <col min="16134" max="16134" width="15.28515625" style="65" customWidth="1"/>
    <col min="16135" max="16137" width="16.140625" style="65" customWidth="1"/>
    <col min="16138" max="16139" width="15.85546875" style="65" customWidth="1"/>
    <col min="16140" max="16140" width="12.85546875" style="65" customWidth="1"/>
    <col min="16141" max="16141" width="12.42578125" style="65" customWidth="1"/>
    <col min="16142" max="16384" width="9.140625" style="65"/>
  </cols>
  <sheetData>
    <row r="1" spans="1:14" x14ac:dyDescent="0.25">
      <c r="A1" s="63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416" t="s">
        <v>608</v>
      </c>
      <c r="N1" s="416"/>
    </row>
    <row r="2" spans="1:14" ht="12.75" customHeight="1" x14ac:dyDescent="0.25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417" t="s">
        <v>196</v>
      </c>
      <c r="N2" s="416"/>
    </row>
    <row r="3" spans="1:14" x14ac:dyDescent="0.25">
      <c r="A3" s="66"/>
      <c r="B3" s="418" t="s">
        <v>180</v>
      </c>
      <c r="C3" s="418"/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</row>
    <row r="4" spans="1:14" x14ac:dyDescent="0.25">
      <c r="A4" s="419" t="s">
        <v>810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419"/>
    </row>
    <row r="5" spans="1:14" ht="15.75" thickBot="1" x14ac:dyDescent="0.3">
      <c r="A5" s="67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ht="52.15" customHeight="1" x14ac:dyDescent="0.25">
      <c r="A6" s="292" t="s">
        <v>181</v>
      </c>
      <c r="B6" s="420" t="s">
        <v>182</v>
      </c>
      <c r="C6" s="422" t="s">
        <v>183</v>
      </c>
      <c r="D6" s="422" t="s">
        <v>184</v>
      </c>
      <c r="E6" s="422" t="s">
        <v>185</v>
      </c>
      <c r="F6" s="424" t="s">
        <v>186</v>
      </c>
      <c r="G6" s="411" t="s">
        <v>187</v>
      </c>
      <c r="H6" s="426" t="s">
        <v>188</v>
      </c>
      <c r="I6" s="411" t="s">
        <v>189</v>
      </c>
      <c r="J6" s="426" t="s">
        <v>190</v>
      </c>
      <c r="K6" s="428" t="s">
        <v>250</v>
      </c>
      <c r="L6" s="430" t="s">
        <v>251</v>
      </c>
      <c r="M6" s="432" t="s">
        <v>191</v>
      </c>
      <c r="N6" s="434" t="s">
        <v>192</v>
      </c>
    </row>
    <row r="7" spans="1:14" ht="93.75" customHeight="1" thickBot="1" x14ac:dyDescent="0.3">
      <c r="A7" s="293" t="s">
        <v>193</v>
      </c>
      <c r="B7" s="421"/>
      <c r="C7" s="423"/>
      <c r="D7" s="423"/>
      <c r="E7" s="423"/>
      <c r="F7" s="425"/>
      <c r="G7" s="412"/>
      <c r="H7" s="427"/>
      <c r="I7" s="412"/>
      <c r="J7" s="427"/>
      <c r="K7" s="429"/>
      <c r="L7" s="431"/>
      <c r="M7" s="433"/>
      <c r="N7" s="434"/>
    </row>
    <row r="8" spans="1:14" x14ac:dyDescent="0.25">
      <c r="A8" s="204">
        <v>1</v>
      </c>
      <c r="B8" s="205">
        <v>2</v>
      </c>
      <c r="C8" s="270">
        <v>3</v>
      </c>
      <c r="D8" s="270">
        <v>4</v>
      </c>
      <c r="E8" s="270">
        <v>5</v>
      </c>
      <c r="F8" s="271">
        <v>6</v>
      </c>
      <c r="G8" s="272">
        <v>7</v>
      </c>
      <c r="H8" s="273">
        <v>8</v>
      </c>
      <c r="I8" s="272">
        <v>9</v>
      </c>
      <c r="J8" s="273">
        <v>10</v>
      </c>
      <c r="K8" s="207">
        <v>11</v>
      </c>
      <c r="L8" s="208">
        <v>12</v>
      </c>
      <c r="M8" s="206">
        <v>13</v>
      </c>
      <c r="N8" s="234">
        <v>14</v>
      </c>
    </row>
    <row r="9" spans="1:14" ht="15.75" x14ac:dyDescent="0.25">
      <c r="A9" s="68">
        <v>1</v>
      </c>
      <c r="B9" s="268" t="s">
        <v>173</v>
      </c>
      <c r="C9" s="274">
        <v>8</v>
      </c>
      <c r="D9" s="274">
        <v>0</v>
      </c>
      <c r="E9" s="274">
        <v>2</v>
      </c>
      <c r="F9" s="275">
        <v>0</v>
      </c>
      <c r="G9" s="276">
        <v>110</v>
      </c>
      <c r="H9" s="277">
        <v>92.71</v>
      </c>
      <c r="I9" s="278">
        <v>0</v>
      </c>
      <c r="J9" s="277">
        <v>0</v>
      </c>
      <c r="K9" s="279">
        <v>100.3</v>
      </c>
      <c r="L9" s="280">
        <v>100.22</v>
      </c>
      <c r="M9" s="275" t="s">
        <v>252</v>
      </c>
      <c r="N9" s="289">
        <v>333</v>
      </c>
    </row>
    <row r="10" spans="1:14" ht="15.75" x14ac:dyDescent="0.25">
      <c r="A10" s="68">
        <v>2</v>
      </c>
      <c r="B10" s="268" t="s">
        <v>174</v>
      </c>
      <c r="C10" s="274">
        <v>13</v>
      </c>
      <c r="D10" s="274">
        <v>0</v>
      </c>
      <c r="E10" s="274">
        <v>2</v>
      </c>
      <c r="F10" s="275">
        <v>0</v>
      </c>
      <c r="G10" s="276">
        <v>110</v>
      </c>
      <c r="H10" s="277">
        <v>82</v>
      </c>
      <c r="I10" s="278">
        <v>0</v>
      </c>
      <c r="J10" s="277">
        <v>0</v>
      </c>
      <c r="K10" s="279">
        <v>100.28</v>
      </c>
      <c r="L10" s="280">
        <v>98.3</v>
      </c>
      <c r="M10" s="275" t="s">
        <v>252</v>
      </c>
      <c r="N10" s="289">
        <v>569.54</v>
      </c>
    </row>
    <row r="11" spans="1:14" ht="15.75" x14ac:dyDescent="0.25">
      <c r="A11" s="68">
        <v>3</v>
      </c>
      <c r="B11" s="268" t="s">
        <v>172</v>
      </c>
      <c r="C11" s="274">
        <v>11</v>
      </c>
      <c r="D11" s="274">
        <v>0</v>
      </c>
      <c r="E11" s="274">
        <v>2</v>
      </c>
      <c r="F11" s="275">
        <v>0</v>
      </c>
      <c r="G11" s="276">
        <v>110</v>
      </c>
      <c r="H11" s="277">
        <v>86.88</v>
      </c>
      <c r="I11" s="278">
        <v>0</v>
      </c>
      <c r="J11" s="277">
        <v>0</v>
      </c>
      <c r="K11" s="279">
        <v>96.49</v>
      </c>
      <c r="L11" s="280">
        <v>96.27</v>
      </c>
      <c r="M11" s="275" t="s">
        <v>252</v>
      </c>
      <c r="N11" s="289">
        <v>802.3</v>
      </c>
    </row>
    <row r="12" spans="1:14" ht="15.75" x14ac:dyDescent="0.25">
      <c r="A12" s="68">
        <v>4</v>
      </c>
      <c r="B12" s="268" t="s">
        <v>175</v>
      </c>
      <c r="C12" s="274">
        <v>7</v>
      </c>
      <c r="D12" s="274">
        <v>0</v>
      </c>
      <c r="E12" s="274">
        <v>2</v>
      </c>
      <c r="F12" s="275">
        <v>0</v>
      </c>
      <c r="G12" s="276">
        <v>110</v>
      </c>
      <c r="H12" s="277">
        <v>91.18</v>
      </c>
      <c r="I12" s="278">
        <v>0</v>
      </c>
      <c r="J12" s="277">
        <v>0</v>
      </c>
      <c r="K12" s="279">
        <v>98.7</v>
      </c>
      <c r="L12" s="280">
        <v>98.27</v>
      </c>
      <c r="M12" s="275" t="s">
        <v>252</v>
      </c>
      <c r="N12" s="289">
        <v>201.24</v>
      </c>
    </row>
    <row r="13" spans="1:14" ht="15.75" x14ac:dyDescent="0.25">
      <c r="A13" s="68">
        <v>5</v>
      </c>
      <c r="B13" s="268" t="s">
        <v>177</v>
      </c>
      <c r="C13" s="274">
        <v>21</v>
      </c>
      <c r="D13" s="274">
        <v>0</v>
      </c>
      <c r="E13" s="274">
        <v>6</v>
      </c>
      <c r="F13" s="275">
        <v>0</v>
      </c>
      <c r="G13" s="276">
        <v>100.2</v>
      </c>
      <c r="H13" s="277">
        <v>99.4</v>
      </c>
      <c r="I13" s="278">
        <v>0</v>
      </c>
      <c r="J13" s="277">
        <v>0</v>
      </c>
      <c r="K13" s="279">
        <v>100.2</v>
      </c>
      <c r="L13" s="280">
        <v>99.46</v>
      </c>
      <c r="M13" s="275" t="s">
        <v>252</v>
      </c>
      <c r="N13" s="289">
        <v>0</v>
      </c>
    </row>
    <row r="14" spans="1:14" ht="15.75" x14ac:dyDescent="0.25">
      <c r="A14" s="68">
        <v>6</v>
      </c>
      <c r="B14" s="268" t="s">
        <v>176</v>
      </c>
      <c r="C14" s="274">
        <v>21</v>
      </c>
      <c r="D14" s="274">
        <v>0</v>
      </c>
      <c r="E14" s="274">
        <v>6</v>
      </c>
      <c r="F14" s="275">
        <v>0</v>
      </c>
      <c r="G14" s="276">
        <v>104.17</v>
      </c>
      <c r="H14" s="277">
        <v>98.89</v>
      </c>
      <c r="I14" s="278">
        <v>0</v>
      </c>
      <c r="J14" s="277">
        <v>0</v>
      </c>
      <c r="K14" s="279">
        <v>104.2</v>
      </c>
      <c r="L14" s="280">
        <v>98.99</v>
      </c>
      <c r="M14" s="275" t="s">
        <v>252</v>
      </c>
      <c r="N14" s="289">
        <v>0</v>
      </c>
    </row>
    <row r="15" spans="1:14" ht="15.75" x14ac:dyDescent="0.25">
      <c r="A15" s="68">
        <v>7</v>
      </c>
      <c r="B15" s="268" t="s">
        <v>179</v>
      </c>
      <c r="C15" s="274">
        <v>23</v>
      </c>
      <c r="D15" s="274">
        <v>0</v>
      </c>
      <c r="E15" s="274">
        <v>6</v>
      </c>
      <c r="F15" s="275">
        <v>0</v>
      </c>
      <c r="G15" s="276">
        <v>108.33</v>
      </c>
      <c r="H15" s="277">
        <v>100</v>
      </c>
      <c r="I15" s="278">
        <v>0</v>
      </c>
      <c r="J15" s="277">
        <v>0</v>
      </c>
      <c r="K15" s="279">
        <v>108.33</v>
      </c>
      <c r="L15" s="280">
        <v>101.05</v>
      </c>
      <c r="M15" s="275" t="s">
        <v>252</v>
      </c>
      <c r="N15" s="289">
        <v>0</v>
      </c>
    </row>
    <row r="16" spans="1:14" ht="15.75" x14ac:dyDescent="0.25">
      <c r="A16" s="68">
        <v>8</v>
      </c>
      <c r="B16" s="268" t="s">
        <v>178</v>
      </c>
      <c r="C16" s="274">
        <v>19</v>
      </c>
      <c r="D16" s="274">
        <v>0</v>
      </c>
      <c r="E16" s="274">
        <v>6</v>
      </c>
      <c r="F16" s="275">
        <v>0</v>
      </c>
      <c r="G16" s="276">
        <v>101.54</v>
      </c>
      <c r="H16" s="277">
        <v>89.8</v>
      </c>
      <c r="I16" s="278">
        <v>0</v>
      </c>
      <c r="J16" s="277">
        <v>0</v>
      </c>
      <c r="K16" s="279">
        <v>101.57</v>
      </c>
      <c r="L16" s="280">
        <v>100</v>
      </c>
      <c r="M16" s="275" t="s">
        <v>252</v>
      </c>
      <c r="N16" s="290">
        <v>0</v>
      </c>
    </row>
    <row r="17" spans="1:15" ht="30.75" customHeight="1" x14ac:dyDescent="0.25">
      <c r="A17" s="68">
        <v>9</v>
      </c>
      <c r="B17" s="113" t="s">
        <v>232</v>
      </c>
      <c r="C17" s="274">
        <v>1</v>
      </c>
      <c r="D17" s="274">
        <v>2</v>
      </c>
      <c r="E17" s="274">
        <v>1</v>
      </c>
      <c r="F17" s="275">
        <v>0</v>
      </c>
      <c r="G17" s="276">
        <v>100</v>
      </c>
      <c r="H17" s="277">
        <v>100</v>
      </c>
      <c r="I17" s="278">
        <v>103.3</v>
      </c>
      <c r="J17" s="277">
        <v>100</v>
      </c>
      <c r="K17" s="279">
        <v>100.9</v>
      </c>
      <c r="L17" s="280">
        <v>100.9</v>
      </c>
      <c r="M17" s="275" t="s">
        <v>273</v>
      </c>
      <c r="N17" s="289">
        <v>54.35</v>
      </c>
    </row>
    <row r="18" spans="1:15" ht="49.5" customHeight="1" x14ac:dyDescent="0.25">
      <c r="A18" s="68">
        <v>10</v>
      </c>
      <c r="B18" s="113" t="s">
        <v>811</v>
      </c>
      <c r="C18" s="274">
        <v>10</v>
      </c>
      <c r="D18" s="274">
        <v>10</v>
      </c>
      <c r="E18" s="274">
        <v>1</v>
      </c>
      <c r="F18" s="275">
        <v>4</v>
      </c>
      <c r="G18" s="276">
        <v>100</v>
      </c>
      <c r="H18" s="277">
        <v>74.099999999999994</v>
      </c>
      <c r="I18" s="278">
        <v>110</v>
      </c>
      <c r="J18" s="277">
        <v>74.099999999999994</v>
      </c>
      <c r="K18" s="279">
        <v>105</v>
      </c>
      <c r="L18" s="280">
        <v>80.599999999999994</v>
      </c>
      <c r="M18" s="281" t="s">
        <v>273</v>
      </c>
      <c r="N18" s="289">
        <v>4.07</v>
      </c>
    </row>
    <row r="19" spans="1:15" ht="23.25" customHeight="1" x14ac:dyDescent="0.25">
      <c r="A19" s="68">
        <v>11</v>
      </c>
      <c r="B19" s="113" t="s">
        <v>43</v>
      </c>
      <c r="C19" s="274">
        <v>1</v>
      </c>
      <c r="D19" s="274">
        <v>8</v>
      </c>
      <c r="E19" s="274">
        <v>0</v>
      </c>
      <c r="F19" s="275">
        <v>1</v>
      </c>
      <c r="G19" s="276">
        <v>102.1</v>
      </c>
      <c r="H19" s="277">
        <v>102.1</v>
      </c>
      <c r="I19" s="278">
        <v>110</v>
      </c>
      <c r="J19" s="277">
        <v>100</v>
      </c>
      <c r="K19" s="279">
        <v>102.3</v>
      </c>
      <c r="L19" s="280">
        <v>102.3</v>
      </c>
      <c r="M19" s="275" t="s">
        <v>273</v>
      </c>
      <c r="N19" s="289">
        <v>0</v>
      </c>
    </row>
    <row r="20" spans="1:15" ht="23.25" customHeight="1" x14ac:dyDescent="0.25">
      <c r="A20" s="68">
        <v>12</v>
      </c>
      <c r="B20" s="113" t="s">
        <v>88</v>
      </c>
      <c r="C20" s="274">
        <v>4</v>
      </c>
      <c r="D20" s="274">
        <v>16</v>
      </c>
      <c r="E20" s="274">
        <v>1</v>
      </c>
      <c r="F20" s="275">
        <v>2</v>
      </c>
      <c r="G20" s="276">
        <v>110</v>
      </c>
      <c r="H20" s="277">
        <v>100.1</v>
      </c>
      <c r="I20" s="282">
        <v>110</v>
      </c>
      <c r="J20" s="277">
        <v>100</v>
      </c>
      <c r="K20" s="279">
        <v>108.6</v>
      </c>
      <c r="L20" s="280">
        <v>105.2</v>
      </c>
      <c r="M20" s="275" t="s">
        <v>273</v>
      </c>
      <c r="N20" s="289">
        <v>44.128900000000002</v>
      </c>
    </row>
    <row r="21" spans="1:15" ht="31.5" x14ac:dyDescent="0.25">
      <c r="A21" s="68">
        <v>13</v>
      </c>
      <c r="B21" s="113" t="s">
        <v>46</v>
      </c>
      <c r="C21" s="274">
        <v>3</v>
      </c>
      <c r="D21" s="274">
        <v>16</v>
      </c>
      <c r="E21" s="274">
        <v>1</v>
      </c>
      <c r="F21" s="275">
        <v>1</v>
      </c>
      <c r="G21" s="276">
        <v>100</v>
      </c>
      <c r="H21" s="277">
        <v>100</v>
      </c>
      <c r="I21" s="282">
        <v>110</v>
      </c>
      <c r="J21" s="277">
        <v>100</v>
      </c>
      <c r="K21" s="279">
        <v>100.5</v>
      </c>
      <c r="L21" s="280">
        <v>100</v>
      </c>
      <c r="M21" s="275" t="s">
        <v>273</v>
      </c>
      <c r="N21" s="289">
        <v>907.79</v>
      </c>
    </row>
    <row r="22" spans="1:15" ht="31.5" x14ac:dyDescent="0.25">
      <c r="A22" s="68">
        <v>14</v>
      </c>
      <c r="B22" s="268" t="s">
        <v>326</v>
      </c>
      <c r="C22" s="274">
        <v>8</v>
      </c>
      <c r="D22" s="274">
        <v>0</v>
      </c>
      <c r="E22" s="274">
        <v>2</v>
      </c>
      <c r="F22" s="275">
        <v>0</v>
      </c>
      <c r="G22" s="276">
        <v>100</v>
      </c>
      <c r="H22" s="277">
        <v>100</v>
      </c>
      <c r="I22" s="278">
        <v>0</v>
      </c>
      <c r="J22" s="277">
        <v>0</v>
      </c>
      <c r="K22" s="279">
        <v>100</v>
      </c>
      <c r="L22" s="280">
        <v>100</v>
      </c>
      <c r="M22" s="275" t="s">
        <v>252</v>
      </c>
      <c r="N22" s="289">
        <v>0</v>
      </c>
    </row>
    <row r="23" spans="1:15" ht="15.75" hidden="1" x14ac:dyDescent="0.25">
      <c r="A23" s="68"/>
      <c r="B23" s="158"/>
      <c r="C23" s="274"/>
      <c r="D23" s="274"/>
      <c r="E23" s="274"/>
      <c r="F23" s="275"/>
      <c r="G23" s="276"/>
      <c r="H23" s="277"/>
      <c r="I23" s="282"/>
      <c r="J23" s="277"/>
      <c r="K23" s="279"/>
      <c r="L23" s="280"/>
      <c r="M23" s="275"/>
      <c r="N23" s="289"/>
    </row>
    <row r="24" spans="1:15" ht="16.5" thickBot="1" x14ac:dyDescent="0.3">
      <c r="A24" s="69"/>
      <c r="B24" s="209" t="s">
        <v>194</v>
      </c>
      <c r="C24" s="283"/>
      <c r="D24" s="283"/>
      <c r="E24" s="283"/>
      <c r="F24" s="284"/>
      <c r="G24" s="285"/>
      <c r="H24" s="286"/>
      <c r="I24" s="285"/>
      <c r="J24" s="286"/>
      <c r="K24" s="287"/>
      <c r="L24" s="288"/>
      <c r="M24" s="284"/>
      <c r="N24" s="291">
        <f>SUM(N9:N23)</f>
        <v>2916.4188999999997</v>
      </c>
    </row>
    <row r="25" spans="1:15" ht="15.75" x14ac:dyDescent="0.25">
      <c r="A25" s="70"/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15" ht="30.75" customHeight="1" x14ac:dyDescent="0.25">
      <c r="A26" s="414"/>
      <c r="B26" s="414"/>
      <c r="C26" s="414"/>
      <c r="D26" s="414"/>
      <c r="E26" s="414"/>
      <c r="F26" s="414"/>
      <c r="G26" s="414"/>
      <c r="H26" s="415"/>
      <c r="I26" s="415"/>
      <c r="J26" s="415"/>
      <c r="K26" s="415"/>
      <c r="L26" s="415"/>
      <c r="M26" s="415"/>
      <c r="N26" s="415"/>
      <c r="O26" s="210"/>
    </row>
    <row r="27" spans="1:15" x14ac:dyDescent="0.25">
      <c r="A27" s="269"/>
      <c r="B27" s="71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</row>
    <row r="28" spans="1:15" x14ac:dyDescent="0.25">
      <c r="A28" s="269"/>
      <c r="B28" s="71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</row>
    <row r="29" spans="1:15" x14ac:dyDescent="0.25">
      <c r="A29" s="269"/>
      <c r="B29" s="71"/>
      <c r="C29" s="413"/>
      <c r="D29" s="413"/>
      <c r="E29" s="413"/>
      <c r="F29" s="413"/>
      <c r="G29" s="413"/>
      <c r="H29" s="413"/>
      <c r="I29" s="413"/>
      <c r="J29" s="413"/>
      <c r="K29" s="413"/>
      <c r="L29" s="413"/>
      <c r="M29" s="413"/>
      <c r="N29" s="413"/>
    </row>
    <row r="30" spans="1:15" x14ac:dyDescent="0.25">
      <c r="A30" s="64"/>
      <c r="B30" s="64"/>
      <c r="C30" s="413"/>
      <c r="D30" s="413"/>
      <c r="E30" s="413"/>
      <c r="F30" s="413"/>
      <c r="G30" s="413"/>
      <c r="H30" s="413"/>
      <c r="I30" s="413"/>
      <c r="J30" s="413"/>
      <c r="K30" s="413"/>
      <c r="L30" s="413"/>
      <c r="M30" s="413"/>
      <c r="N30" s="413"/>
    </row>
    <row r="31" spans="1:15" x14ac:dyDescent="0.25">
      <c r="A31" s="71"/>
      <c r="B31" s="71"/>
      <c r="C31" s="413"/>
      <c r="D31" s="413"/>
      <c r="E31" s="413"/>
      <c r="F31" s="413"/>
      <c r="G31" s="413"/>
      <c r="H31" s="413"/>
      <c r="I31" s="413"/>
      <c r="J31" s="413"/>
      <c r="K31" s="413"/>
      <c r="L31" s="413"/>
      <c r="M31" s="413"/>
      <c r="N31" s="413"/>
    </row>
    <row r="32" spans="1:15" x14ac:dyDescent="0.25">
      <c r="A32" s="71"/>
      <c r="B32" s="71"/>
      <c r="C32" s="413"/>
      <c r="D32" s="413"/>
      <c r="E32" s="413"/>
      <c r="F32" s="413"/>
      <c r="G32" s="413"/>
      <c r="H32" s="413"/>
      <c r="I32" s="413"/>
      <c r="J32" s="413"/>
      <c r="K32" s="413"/>
      <c r="L32" s="413"/>
      <c r="M32" s="413"/>
      <c r="N32" s="413"/>
    </row>
    <row r="33" spans="1:14" x14ac:dyDescent="0.25">
      <c r="A33" s="71"/>
      <c r="B33" s="71"/>
      <c r="C33" s="413"/>
      <c r="D33" s="413"/>
      <c r="E33" s="413"/>
      <c r="F33" s="413"/>
      <c r="G33" s="413"/>
      <c r="H33" s="413"/>
      <c r="I33" s="413"/>
      <c r="J33" s="413"/>
      <c r="K33" s="413"/>
      <c r="L33" s="413"/>
      <c r="M33" s="413"/>
      <c r="N33" s="413"/>
    </row>
    <row r="34" spans="1:14" x14ac:dyDescent="0.25">
      <c r="A34" s="64"/>
      <c r="B34" s="71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</row>
    <row r="35" spans="1:14" x14ac:dyDescent="0.25">
      <c r="A35" s="64"/>
      <c r="B35" s="71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</row>
    <row r="36" spans="1:14" x14ac:dyDescent="0.25">
      <c r="B36" s="71"/>
    </row>
  </sheetData>
  <mergeCells count="24">
    <mergeCell ref="M1:N1"/>
    <mergeCell ref="M2:N2"/>
    <mergeCell ref="B3:N3"/>
    <mergeCell ref="A4:N4"/>
    <mergeCell ref="B6:B7"/>
    <mergeCell ref="C6:C7"/>
    <mergeCell ref="D6:D7"/>
    <mergeCell ref="E6:E7"/>
    <mergeCell ref="F6:F7"/>
    <mergeCell ref="J6:J7"/>
    <mergeCell ref="K6:K7"/>
    <mergeCell ref="L6:L7"/>
    <mergeCell ref="M6:M7"/>
    <mergeCell ref="N6:N7"/>
    <mergeCell ref="G6:G7"/>
    <mergeCell ref="H6:H7"/>
    <mergeCell ref="I6:I7"/>
    <mergeCell ref="C33:N33"/>
    <mergeCell ref="A26:G26"/>
    <mergeCell ref="H26:N26"/>
    <mergeCell ref="C29:N29"/>
    <mergeCell ref="C30:N30"/>
    <mergeCell ref="C31:N31"/>
    <mergeCell ref="C32:N32"/>
  </mergeCells>
  <pageMargins left="0.70866141732283472" right="0.70866141732283472" top="0.74803149606299213" bottom="0.35433070866141736" header="0.31496062992125984" footer="0.31496062992125984"/>
  <pageSetup paperSize="9" scale="62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F21"/>
  <sheetViews>
    <sheetView workbookViewId="0">
      <selection activeCell="G20" sqref="G20"/>
    </sheetView>
  </sheetViews>
  <sheetFormatPr defaultRowHeight="15.75" x14ac:dyDescent="0.25"/>
  <cols>
    <col min="1" max="1" width="28.7109375" style="93" customWidth="1"/>
    <col min="2" max="2" width="11.7109375" style="93" customWidth="1"/>
    <col min="3" max="3" width="14" style="93" customWidth="1"/>
    <col min="4" max="4" width="13.42578125" style="93" customWidth="1"/>
    <col min="5" max="5" width="9.5703125" style="93" customWidth="1"/>
    <col min="6" max="6" width="8.7109375" style="93" customWidth="1"/>
  </cols>
  <sheetData>
    <row r="1" spans="1:6" x14ac:dyDescent="0.25">
      <c r="E1" s="94" t="s">
        <v>197</v>
      </c>
    </row>
    <row r="2" spans="1:6" x14ac:dyDescent="0.25">
      <c r="E2" s="94"/>
      <c r="F2" s="95" t="s">
        <v>196</v>
      </c>
    </row>
    <row r="3" spans="1:6" ht="33" customHeight="1" x14ac:dyDescent="0.25">
      <c r="A3" s="358" t="s">
        <v>609</v>
      </c>
      <c r="B3" s="358"/>
      <c r="C3" s="358"/>
      <c r="D3" s="358"/>
      <c r="E3" s="358"/>
      <c r="F3" s="358"/>
    </row>
    <row r="5" spans="1:6" x14ac:dyDescent="0.25">
      <c r="D5" s="93" t="s">
        <v>24</v>
      </c>
    </row>
    <row r="6" spans="1:6" ht="115.5" customHeight="1" x14ac:dyDescent="0.2">
      <c r="A6" s="96" t="s">
        <v>29</v>
      </c>
      <c r="B6" s="96" t="s">
        <v>420</v>
      </c>
      <c r="C6" s="96" t="s">
        <v>610</v>
      </c>
      <c r="D6" s="96" t="s">
        <v>611</v>
      </c>
      <c r="E6" s="97" t="s">
        <v>612</v>
      </c>
      <c r="F6" s="97" t="s">
        <v>613</v>
      </c>
    </row>
    <row r="7" spans="1:6" x14ac:dyDescent="0.25">
      <c r="A7" s="98" t="s">
        <v>28</v>
      </c>
      <c r="B7" s="88">
        <f>SUM(B9:B21)</f>
        <v>983708.2</v>
      </c>
      <c r="C7" s="88">
        <f>SUM(C9:C21)</f>
        <v>1098285.8</v>
      </c>
      <c r="D7" s="88">
        <f>SUM(D9:D21)</f>
        <v>1066130.2</v>
      </c>
      <c r="E7" s="99">
        <f>D7/B7*100</f>
        <v>108.37870417263981</v>
      </c>
      <c r="F7" s="88">
        <f>D7/C7*100</f>
        <v>97.072201060962442</v>
      </c>
    </row>
    <row r="8" spans="1:6" x14ac:dyDescent="0.25">
      <c r="A8" s="98" t="s">
        <v>19</v>
      </c>
      <c r="B8" s="88"/>
      <c r="C8" s="88"/>
      <c r="D8" s="88"/>
      <c r="E8" s="99"/>
      <c r="F8" s="88"/>
    </row>
    <row r="9" spans="1:6" ht="31.5" x14ac:dyDescent="0.25">
      <c r="A9" s="98" t="s">
        <v>30</v>
      </c>
      <c r="B9" s="88">
        <v>106661.3</v>
      </c>
      <c r="C9" s="88">
        <v>123147.7</v>
      </c>
      <c r="D9" s="88">
        <v>120018.2</v>
      </c>
      <c r="E9" s="99">
        <f t="shared" ref="E9:E21" si="0">D9/B9*100</f>
        <v>112.52272379954115</v>
      </c>
      <c r="F9" s="88">
        <f t="shared" ref="F9:F21" si="1">D9/C9*100</f>
        <v>97.458742631815284</v>
      </c>
    </row>
    <row r="10" spans="1:6" x14ac:dyDescent="0.25">
      <c r="A10" s="98" t="s">
        <v>10</v>
      </c>
      <c r="B10" s="88">
        <v>2786.1</v>
      </c>
      <c r="C10" s="88">
        <v>3244.4</v>
      </c>
      <c r="D10" s="88">
        <v>3244.4</v>
      </c>
      <c r="E10" s="99">
        <f t="shared" si="0"/>
        <v>116.44951724632999</v>
      </c>
      <c r="F10" s="88">
        <f t="shared" si="1"/>
        <v>100</v>
      </c>
    </row>
    <row r="11" spans="1:6" ht="63" x14ac:dyDescent="0.25">
      <c r="A11" s="98" t="s">
        <v>31</v>
      </c>
      <c r="B11" s="88">
        <v>2281.8000000000002</v>
      </c>
      <c r="C11" s="88">
        <v>3837.9</v>
      </c>
      <c r="D11" s="88">
        <v>3821.4</v>
      </c>
      <c r="E11" s="99">
        <f t="shared" si="0"/>
        <v>167.47304759400473</v>
      </c>
      <c r="F11" s="88">
        <f t="shared" si="1"/>
        <v>99.570077386070508</v>
      </c>
    </row>
    <row r="12" spans="1:6" x14ac:dyDescent="0.25">
      <c r="A12" s="98" t="s">
        <v>12</v>
      </c>
      <c r="B12" s="88">
        <v>46601.9</v>
      </c>
      <c r="C12" s="88">
        <v>43105.7</v>
      </c>
      <c r="D12" s="88">
        <v>41853.5</v>
      </c>
      <c r="E12" s="99">
        <f t="shared" si="0"/>
        <v>89.810715872099635</v>
      </c>
      <c r="F12" s="88">
        <f t="shared" si="1"/>
        <v>97.095047754705305</v>
      </c>
    </row>
    <row r="13" spans="1:6" ht="31.5" x14ac:dyDescent="0.25">
      <c r="A13" s="98" t="s">
        <v>13</v>
      </c>
      <c r="B13" s="88">
        <v>120270.39999999999</v>
      </c>
      <c r="C13" s="88">
        <v>128322.2</v>
      </c>
      <c r="D13" s="88">
        <v>112731.1</v>
      </c>
      <c r="E13" s="99">
        <f t="shared" si="0"/>
        <v>93.731375300988446</v>
      </c>
      <c r="F13" s="88">
        <f t="shared" si="1"/>
        <v>87.850036860340623</v>
      </c>
    </row>
    <row r="14" spans="1:6" x14ac:dyDescent="0.25">
      <c r="A14" s="98" t="s">
        <v>212</v>
      </c>
      <c r="B14" s="88">
        <v>7140.1</v>
      </c>
      <c r="C14" s="88">
        <v>12414.8</v>
      </c>
      <c r="D14" s="88">
        <v>11268.4</v>
      </c>
      <c r="E14" s="135">
        <v>0</v>
      </c>
      <c r="F14" s="88">
        <f t="shared" si="1"/>
        <v>90.765860102458362</v>
      </c>
    </row>
    <row r="15" spans="1:6" x14ac:dyDescent="0.25">
      <c r="A15" s="98" t="s">
        <v>14</v>
      </c>
      <c r="B15" s="88">
        <v>509416.5</v>
      </c>
      <c r="C15" s="88">
        <v>560038</v>
      </c>
      <c r="D15" s="88">
        <v>551272.4</v>
      </c>
      <c r="E15" s="99">
        <f t="shared" si="0"/>
        <v>108.21643978944537</v>
      </c>
      <c r="F15" s="88">
        <f t="shared" si="1"/>
        <v>98.434820494323603</v>
      </c>
    </row>
    <row r="16" spans="1:6" x14ac:dyDescent="0.25">
      <c r="A16" s="98" t="s">
        <v>15</v>
      </c>
      <c r="B16" s="88">
        <v>74527</v>
      </c>
      <c r="C16" s="88">
        <v>82060.7</v>
      </c>
      <c r="D16" s="88">
        <v>82060.7</v>
      </c>
      <c r="E16" s="99">
        <f t="shared" si="0"/>
        <v>110.10868544285964</v>
      </c>
      <c r="F16" s="88">
        <f t="shared" si="1"/>
        <v>100</v>
      </c>
    </row>
    <row r="17" spans="1:6" x14ac:dyDescent="0.25">
      <c r="A17" s="98" t="s">
        <v>16</v>
      </c>
      <c r="B17" s="132">
        <v>0</v>
      </c>
      <c r="C17" s="132">
        <v>510</v>
      </c>
      <c r="D17" s="132">
        <v>509.5</v>
      </c>
      <c r="E17" s="135">
        <v>0</v>
      </c>
      <c r="F17" s="132">
        <v>0</v>
      </c>
    </row>
    <row r="18" spans="1:6" x14ac:dyDescent="0.25">
      <c r="A18" s="98" t="s">
        <v>17</v>
      </c>
      <c r="B18" s="88">
        <v>17842.7</v>
      </c>
      <c r="C18" s="88">
        <v>24718.799999999999</v>
      </c>
      <c r="D18" s="88">
        <v>22609.5</v>
      </c>
      <c r="E18" s="99">
        <f t="shared" si="0"/>
        <v>126.71568764816983</v>
      </c>
      <c r="F18" s="88">
        <f t="shared" si="1"/>
        <v>91.46681877761057</v>
      </c>
    </row>
    <row r="19" spans="1:6" ht="31.5" x14ac:dyDescent="0.25">
      <c r="A19" s="98" t="s">
        <v>18</v>
      </c>
      <c r="B19" s="88">
        <v>23910.1</v>
      </c>
      <c r="C19" s="88">
        <v>34404.400000000001</v>
      </c>
      <c r="D19" s="88">
        <v>34259.9</v>
      </c>
      <c r="E19" s="99">
        <f t="shared" si="0"/>
        <v>143.28630996942715</v>
      </c>
      <c r="F19" s="88">
        <f t="shared" si="1"/>
        <v>99.579995581960446</v>
      </c>
    </row>
    <row r="20" spans="1:6" ht="47.25" x14ac:dyDescent="0.25">
      <c r="A20" s="98" t="s">
        <v>798</v>
      </c>
      <c r="B20" s="132">
        <v>0</v>
      </c>
      <c r="C20" s="88">
        <v>17.399999999999999</v>
      </c>
      <c r="D20" s="132">
        <v>17.399999999999999</v>
      </c>
      <c r="E20" s="135">
        <v>0</v>
      </c>
      <c r="F20" s="132">
        <f t="shared" si="1"/>
        <v>100</v>
      </c>
    </row>
    <row r="21" spans="1:6" ht="78.75" x14ac:dyDescent="0.25">
      <c r="A21" s="98" t="s">
        <v>799</v>
      </c>
      <c r="B21" s="88">
        <v>72270.3</v>
      </c>
      <c r="C21" s="88">
        <v>82463.8</v>
      </c>
      <c r="D21" s="88">
        <v>82463.8</v>
      </c>
      <c r="E21" s="99">
        <f t="shared" si="0"/>
        <v>114.10468754107843</v>
      </c>
      <c r="F21" s="88">
        <f t="shared" si="1"/>
        <v>100</v>
      </c>
    </row>
  </sheetData>
  <mergeCells count="1">
    <mergeCell ref="A3:F3"/>
  </mergeCells>
  <phoneticPr fontId="22" type="noConversion"/>
  <pageMargins left="1.1811023622047245" right="0.59055118110236227" top="0.78740157480314965" bottom="0.78740157480314965" header="0.31496062992125984" footer="0.31496062992125984"/>
  <pageSetup paperSize="9" scale="98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S4"/>
  <sheetViews>
    <sheetView workbookViewId="0">
      <selection activeCell="V2" sqref="V2"/>
    </sheetView>
  </sheetViews>
  <sheetFormatPr defaultRowHeight="12.75" x14ac:dyDescent="0.2"/>
  <sheetData>
    <row r="1" spans="1:19" x14ac:dyDescent="0.2">
      <c r="A1" s="174" t="s">
        <v>812</v>
      </c>
    </row>
    <row r="2" spans="1:19" ht="255" x14ac:dyDescent="0.2">
      <c r="B2" s="203" t="s">
        <v>813</v>
      </c>
      <c r="C2" s="203" t="s">
        <v>814</v>
      </c>
      <c r="D2" s="203" t="s">
        <v>815</v>
      </c>
      <c r="E2" s="203" t="s">
        <v>816</v>
      </c>
      <c r="F2" s="203" t="s">
        <v>817</v>
      </c>
      <c r="G2" s="203" t="s">
        <v>818</v>
      </c>
      <c r="H2" s="203" t="s">
        <v>463</v>
      </c>
      <c r="I2" s="203" t="s">
        <v>819</v>
      </c>
      <c r="J2" s="203" t="s">
        <v>820</v>
      </c>
      <c r="K2" s="203" t="s">
        <v>821</v>
      </c>
      <c r="L2" s="203" t="s">
        <v>822</v>
      </c>
      <c r="M2" s="203" t="s">
        <v>823</v>
      </c>
      <c r="N2" s="203" t="s">
        <v>824</v>
      </c>
      <c r="O2" s="203" t="s">
        <v>825</v>
      </c>
      <c r="P2" s="203" t="s">
        <v>826</v>
      </c>
      <c r="Q2" s="203" t="s">
        <v>827</v>
      </c>
      <c r="R2" s="203" t="s">
        <v>828</v>
      </c>
      <c r="S2" s="203" t="s">
        <v>829</v>
      </c>
    </row>
    <row r="3" spans="1:19" x14ac:dyDescent="0.2">
      <c r="A3" t="s">
        <v>98</v>
      </c>
      <c r="B3">
        <v>551.79999999999995</v>
      </c>
      <c r="C3">
        <v>88.1</v>
      </c>
      <c r="D3">
        <v>3.8</v>
      </c>
      <c r="E3">
        <v>90.7</v>
      </c>
      <c r="F3">
        <v>34.299999999999997</v>
      </c>
      <c r="G3">
        <v>10.8</v>
      </c>
      <c r="H3">
        <v>0.7</v>
      </c>
      <c r="I3">
        <v>36</v>
      </c>
      <c r="J3">
        <v>5.0999999999999996</v>
      </c>
      <c r="K3">
        <v>0.1</v>
      </c>
      <c r="L3">
        <v>1.8</v>
      </c>
      <c r="M3">
        <v>153.9</v>
      </c>
      <c r="N3">
        <v>1.8</v>
      </c>
      <c r="O3">
        <v>6.2</v>
      </c>
      <c r="P3">
        <v>42.5</v>
      </c>
      <c r="Q3">
        <v>9.3000000000000007</v>
      </c>
      <c r="R3">
        <v>27.2</v>
      </c>
      <c r="S3">
        <v>2</v>
      </c>
    </row>
    <row r="4" spans="1:19" x14ac:dyDescent="0.2">
      <c r="A4" t="s">
        <v>99</v>
      </c>
      <c r="B4">
        <v>51.7</v>
      </c>
      <c r="C4">
        <v>8.3000000000000007</v>
      </c>
      <c r="D4">
        <v>0.3</v>
      </c>
      <c r="E4">
        <v>8.5</v>
      </c>
      <c r="F4">
        <v>3.2</v>
      </c>
      <c r="G4">
        <v>1</v>
      </c>
      <c r="H4">
        <v>0.1</v>
      </c>
      <c r="I4">
        <v>3.4</v>
      </c>
      <c r="J4">
        <v>0.5</v>
      </c>
      <c r="K4">
        <v>0</v>
      </c>
      <c r="L4">
        <v>0.2</v>
      </c>
      <c r="M4">
        <v>14.4</v>
      </c>
      <c r="N4">
        <v>0.2</v>
      </c>
      <c r="O4">
        <v>0.6</v>
      </c>
      <c r="P4">
        <v>4</v>
      </c>
      <c r="Q4">
        <v>0.8</v>
      </c>
      <c r="R4">
        <v>2.6</v>
      </c>
      <c r="S4">
        <v>0.2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AC21"/>
  <sheetViews>
    <sheetView workbookViewId="0">
      <selection activeCell="A20" sqref="A20"/>
    </sheetView>
  </sheetViews>
  <sheetFormatPr defaultRowHeight="15.75" x14ac:dyDescent="0.25"/>
  <cols>
    <col min="1" max="1" width="28.7109375" style="93" customWidth="1"/>
    <col min="2" max="2" width="11.5703125" style="93" hidden="1" customWidth="1"/>
    <col min="3" max="3" width="8.28515625" style="93" hidden="1" customWidth="1"/>
    <col min="4" max="4" width="11.5703125" style="93" hidden="1" customWidth="1"/>
    <col min="5" max="5" width="8.42578125" style="93" hidden="1" customWidth="1"/>
    <col min="6" max="6" width="11.5703125" style="93" hidden="1" customWidth="1"/>
    <col min="7" max="7" width="8.28515625" style="93" hidden="1" customWidth="1"/>
    <col min="8" max="8" width="11.5703125" style="93" hidden="1" customWidth="1"/>
    <col min="9" max="9" width="9.28515625" style="93" hidden="1" customWidth="1"/>
    <col min="10" max="10" width="11.5703125" style="93" hidden="1" customWidth="1"/>
    <col min="11" max="11" width="9.28515625" style="93" hidden="1" customWidth="1"/>
    <col min="12" max="12" width="11.5703125" style="93" hidden="1" customWidth="1"/>
    <col min="13" max="13" width="9.28515625" style="93" hidden="1" customWidth="1"/>
    <col min="14" max="14" width="11.5703125" style="93" bestFit="1" customWidth="1"/>
    <col min="15" max="15" width="9.28515625" style="93" bestFit="1" customWidth="1"/>
    <col min="16" max="16" width="11.5703125" bestFit="1" customWidth="1"/>
    <col min="18" max="18" width="11.5703125" bestFit="1" customWidth="1"/>
    <col min="20" max="20" width="11.5703125" bestFit="1" customWidth="1"/>
    <col min="22" max="22" width="11.5703125" customWidth="1"/>
    <col min="24" max="24" width="11.5703125" customWidth="1"/>
    <col min="26" max="26" width="13.85546875" customWidth="1"/>
    <col min="29" max="29" width="13.7109375" customWidth="1"/>
  </cols>
  <sheetData>
    <row r="1" spans="1:29" x14ac:dyDescent="0.25">
      <c r="AA1" s="100" t="s">
        <v>198</v>
      </c>
    </row>
    <row r="2" spans="1:29" x14ac:dyDescent="0.25">
      <c r="K2" s="100"/>
      <c r="AA2" s="95" t="s">
        <v>196</v>
      </c>
    </row>
    <row r="3" spans="1:29" ht="24.75" customHeight="1" x14ac:dyDescent="0.25">
      <c r="A3" s="358" t="s">
        <v>614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358"/>
      <c r="Y3" s="358"/>
      <c r="Z3" s="358"/>
      <c r="AA3" s="358"/>
    </row>
    <row r="6" spans="1:29" ht="78.75" x14ac:dyDescent="0.2">
      <c r="A6" s="96" t="s">
        <v>32</v>
      </c>
      <c r="B6" s="96" t="s">
        <v>202</v>
      </c>
      <c r="C6" s="96" t="s">
        <v>203</v>
      </c>
      <c r="D6" s="96" t="s">
        <v>204</v>
      </c>
      <c r="E6" s="96" t="s">
        <v>203</v>
      </c>
      <c r="F6" s="96" t="s">
        <v>205</v>
      </c>
      <c r="G6" s="96" t="s">
        <v>203</v>
      </c>
      <c r="H6" s="96" t="s">
        <v>206</v>
      </c>
      <c r="I6" s="96" t="s">
        <v>203</v>
      </c>
      <c r="J6" s="96" t="s">
        <v>207</v>
      </c>
      <c r="K6" s="96" t="s">
        <v>203</v>
      </c>
      <c r="L6" s="96" t="s">
        <v>208</v>
      </c>
      <c r="M6" s="96" t="s">
        <v>203</v>
      </c>
      <c r="N6" s="96" t="s">
        <v>209</v>
      </c>
      <c r="O6" s="96" t="s">
        <v>203</v>
      </c>
      <c r="P6" s="96" t="s">
        <v>211</v>
      </c>
      <c r="Q6" s="96" t="s">
        <v>203</v>
      </c>
      <c r="R6" s="96" t="s">
        <v>243</v>
      </c>
      <c r="S6" s="96" t="s">
        <v>203</v>
      </c>
      <c r="T6" s="96" t="s">
        <v>254</v>
      </c>
      <c r="U6" s="96" t="s">
        <v>203</v>
      </c>
      <c r="V6" s="96" t="s">
        <v>274</v>
      </c>
      <c r="W6" s="96" t="s">
        <v>203</v>
      </c>
      <c r="X6" s="96" t="s">
        <v>421</v>
      </c>
      <c r="Y6" s="96" t="s">
        <v>203</v>
      </c>
      <c r="Z6" s="96" t="s">
        <v>615</v>
      </c>
      <c r="AA6" s="96" t="s">
        <v>203</v>
      </c>
    </row>
    <row r="7" spans="1:29" x14ac:dyDescent="0.25">
      <c r="A7" s="98" t="s">
        <v>28</v>
      </c>
      <c r="B7" s="88">
        <f>SUM(B9:B21)</f>
        <v>502782.99999999994</v>
      </c>
      <c r="C7" s="101">
        <f>SUM(C9:C21)</f>
        <v>100.00000000000001</v>
      </c>
      <c r="D7" s="88">
        <f>SUM(D9:D21)</f>
        <v>523742.19999999995</v>
      </c>
      <c r="E7" s="102">
        <f>SUM(E9:E21)</f>
        <v>100</v>
      </c>
      <c r="F7" s="103">
        <f>SUM(F8:F21)</f>
        <v>546644.19999999995</v>
      </c>
      <c r="G7" s="104">
        <f t="shared" ref="G7:Q7" si="0">SUM(G9:G21)</f>
        <v>99.999999999999986</v>
      </c>
      <c r="H7" s="102">
        <f t="shared" si="0"/>
        <v>615989.6</v>
      </c>
      <c r="I7" s="104">
        <f t="shared" si="0"/>
        <v>100</v>
      </c>
      <c r="J7" s="88">
        <f t="shared" si="0"/>
        <v>545720.29999999993</v>
      </c>
      <c r="K7" s="88">
        <f t="shared" si="0"/>
        <v>100</v>
      </c>
      <c r="L7" s="88">
        <f t="shared" si="0"/>
        <v>637523.19999999995</v>
      </c>
      <c r="M7" s="88">
        <f t="shared" si="0"/>
        <v>100.00000000000001</v>
      </c>
      <c r="N7" s="88">
        <f t="shared" si="0"/>
        <v>674929.8</v>
      </c>
      <c r="O7" s="88">
        <f t="shared" si="0"/>
        <v>100</v>
      </c>
      <c r="P7" s="88">
        <f t="shared" si="0"/>
        <v>754631.99999999988</v>
      </c>
      <c r="Q7" s="88">
        <f t="shared" si="0"/>
        <v>100.00000000000001</v>
      </c>
      <c r="R7" s="103">
        <f t="shared" ref="R7:U7" si="1">SUM(R9:R21)</f>
        <v>882470.5</v>
      </c>
      <c r="S7" s="103">
        <f t="shared" si="1"/>
        <v>99.999999999999986</v>
      </c>
      <c r="T7" s="103">
        <f t="shared" si="1"/>
        <v>743152</v>
      </c>
      <c r="U7" s="103">
        <f t="shared" si="1"/>
        <v>100</v>
      </c>
      <c r="V7" s="103">
        <f>SUM(V9:V21)</f>
        <v>853174.70000000007</v>
      </c>
      <c r="W7" s="103">
        <f>SUM(W9:W21)</f>
        <v>99.999999999999986</v>
      </c>
      <c r="X7" s="103">
        <f>SUM(X9:X21)</f>
        <v>983708.2</v>
      </c>
      <c r="Y7" s="103">
        <f>SUM(Y9:Y21)</f>
        <v>100</v>
      </c>
      <c r="Z7" s="103">
        <f t="shared" ref="Z7:AA7" si="2">SUM(Z9:Z21)</f>
        <v>1066130.2</v>
      </c>
      <c r="AA7" s="88">
        <f t="shared" si="2"/>
        <v>100</v>
      </c>
      <c r="AC7" s="172"/>
    </row>
    <row r="8" spans="1:29" x14ac:dyDescent="0.25">
      <c r="A8" s="98" t="s">
        <v>19</v>
      </c>
      <c r="B8" s="88"/>
      <c r="C8" s="101"/>
      <c r="D8" s="88"/>
      <c r="E8" s="102"/>
      <c r="F8" s="105"/>
      <c r="G8" s="106"/>
      <c r="H8" s="105"/>
      <c r="I8" s="105"/>
      <c r="J8" s="88"/>
      <c r="K8" s="105"/>
      <c r="L8" s="105"/>
      <c r="M8" s="105"/>
      <c r="N8" s="105"/>
      <c r="O8" s="105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C8" s="172"/>
    </row>
    <row r="9" spans="1:29" ht="31.5" x14ac:dyDescent="0.25">
      <c r="A9" s="98" t="s">
        <v>30</v>
      </c>
      <c r="B9" s="88">
        <v>39250.6</v>
      </c>
      <c r="C9" s="102">
        <v>7.8</v>
      </c>
      <c r="D9" s="103">
        <v>40379.300000000003</v>
      </c>
      <c r="E9" s="106">
        <v>7.7</v>
      </c>
      <c r="F9" s="103">
        <v>35631.9</v>
      </c>
      <c r="G9" s="106">
        <v>6.5</v>
      </c>
      <c r="H9" s="88">
        <v>38498.800000000003</v>
      </c>
      <c r="I9" s="105">
        <v>6.2</v>
      </c>
      <c r="J9" s="88">
        <v>37990.5</v>
      </c>
      <c r="K9" s="105">
        <v>7.1</v>
      </c>
      <c r="L9" s="88">
        <v>43917.9</v>
      </c>
      <c r="M9" s="105">
        <v>6.9</v>
      </c>
      <c r="N9" s="88">
        <v>41132</v>
      </c>
      <c r="O9" s="105">
        <v>6.1</v>
      </c>
      <c r="P9" s="103">
        <v>50791.4</v>
      </c>
      <c r="Q9" s="105">
        <v>6.7</v>
      </c>
      <c r="R9" s="103">
        <v>63299.4</v>
      </c>
      <c r="S9" s="105">
        <v>7.2</v>
      </c>
      <c r="T9" s="103">
        <v>87173.9</v>
      </c>
      <c r="U9" s="105">
        <v>11.7</v>
      </c>
      <c r="V9" s="103">
        <v>93344.3</v>
      </c>
      <c r="W9" s="105">
        <v>10.9</v>
      </c>
      <c r="X9" s="103">
        <v>106661.3</v>
      </c>
      <c r="Y9" s="105">
        <v>10.9</v>
      </c>
      <c r="Z9" s="103">
        <v>120018.2</v>
      </c>
      <c r="AA9" s="105">
        <v>11.3</v>
      </c>
      <c r="AC9" s="172"/>
    </row>
    <row r="10" spans="1:29" x14ac:dyDescent="0.25">
      <c r="A10" s="98" t="s">
        <v>10</v>
      </c>
      <c r="B10" s="88">
        <v>1061.9000000000001</v>
      </c>
      <c r="C10" s="102">
        <v>0.2</v>
      </c>
      <c r="D10" s="103">
        <v>1118.2</v>
      </c>
      <c r="E10" s="106">
        <v>0.2</v>
      </c>
      <c r="F10" s="103">
        <v>1316.9</v>
      </c>
      <c r="G10" s="106">
        <v>0.2</v>
      </c>
      <c r="H10" s="88">
        <v>1412.3</v>
      </c>
      <c r="I10" s="105">
        <v>0.2</v>
      </c>
      <c r="J10" s="88">
        <v>1351.9</v>
      </c>
      <c r="K10" s="105">
        <v>0.2</v>
      </c>
      <c r="L10" s="88">
        <v>1505.3</v>
      </c>
      <c r="M10" s="105">
        <v>0.2</v>
      </c>
      <c r="N10" s="88">
        <v>1472.5</v>
      </c>
      <c r="O10" s="105">
        <v>0.2</v>
      </c>
      <c r="P10" s="103">
        <v>1782</v>
      </c>
      <c r="Q10" s="105">
        <v>0.2</v>
      </c>
      <c r="R10" s="103">
        <v>2128.3000000000002</v>
      </c>
      <c r="S10" s="105">
        <v>0.2</v>
      </c>
      <c r="T10" s="103">
        <v>2449.8000000000002</v>
      </c>
      <c r="U10" s="105">
        <v>0.3</v>
      </c>
      <c r="V10" s="103">
        <v>2513.9</v>
      </c>
      <c r="W10" s="105">
        <v>0.3</v>
      </c>
      <c r="X10" s="103">
        <v>2786.1</v>
      </c>
      <c r="Y10" s="105">
        <v>0.3</v>
      </c>
      <c r="Z10" s="103">
        <v>3244.4</v>
      </c>
      <c r="AA10" s="105">
        <v>0.3</v>
      </c>
      <c r="AC10" s="172"/>
    </row>
    <row r="11" spans="1:29" ht="63" x14ac:dyDescent="0.25">
      <c r="A11" s="98" t="s">
        <v>31</v>
      </c>
      <c r="B11" s="88">
        <v>1979.7</v>
      </c>
      <c r="C11" s="102">
        <v>0.4</v>
      </c>
      <c r="D11" s="103">
        <v>2447.5</v>
      </c>
      <c r="E11" s="106">
        <v>0.5</v>
      </c>
      <c r="F11" s="103">
        <v>1731.2</v>
      </c>
      <c r="G11" s="106">
        <v>0.3</v>
      </c>
      <c r="H11" s="88">
        <v>1163.5999999999999</v>
      </c>
      <c r="I11" s="105">
        <v>0.2</v>
      </c>
      <c r="J11" s="88">
        <v>1000</v>
      </c>
      <c r="K11" s="105">
        <v>0.2</v>
      </c>
      <c r="L11" s="88">
        <v>1366.7</v>
      </c>
      <c r="M11" s="105">
        <v>0.2</v>
      </c>
      <c r="N11" s="88">
        <v>1366.7</v>
      </c>
      <c r="O11" s="105">
        <v>0.2</v>
      </c>
      <c r="P11" s="103">
        <v>1466.7</v>
      </c>
      <c r="Q11" s="105">
        <v>0.2</v>
      </c>
      <c r="R11" s="103">
        <v>9161.2999999999993</v>
      </c>
      <c r="S11" s="105">
        <v>1.1000000000000001</v>
      </c>
      <c r="T11" s="103">
        <v>1916.7</v>
      </c>
      <c r="U11" s="105">
        <v>0.3</v>
      </c>
      <c r="V11" s="103">
        <v>2281.8000000000002</v>
      </c>
      <c r="W11" s="105">
        <v>0.3</v>
      </c>
      <c r="X11" s="103">
        <v>2281.8000000000002</v>
      </c>
      <c r="Y11" s="105">
        <v>0.2</v>
      </c>
      <c r="Z11" s="103">
        <v>3821.4</v>
      </c>
      <c r="AA11" s="105">
        <v>0.3</v>
      </c>
      <c r="AC11" s="172"/>
    </row>
    <row r="12" spans="1:29" x14ac:dyDescent="0.25">
      <c r="A12" s="98" t="s">
        <v>12</v>
      </c>
      <c r="B12" s="88">
        <v>18332.7</v>
      </c>
      <c r="C12" s="102">
        <v>3.6</v>
      </c>
      <c r="D12" s="103">
        <v>23268.400000000001</v>
      </c>
      <c r="E12" s="106">
        <v>4.4000000000000004</v>
      </c>
      <c r="F12" s="103">
        <v>20168.099999999999</v>
      </c>
      <c r="G12" s="106">
        <v>3.7</v>
      </c>
      <c r="H12" s="88">
        <v>22259</v>
      </c>
      <c r="I12" s="105">
        <v>3.6</v>
      </c>
      <c r="J12" s="88">
        <v>28272.400000000001</v>
      </c>
      <c r="K12" s="105">
        <v>5.2</v>
      </c>
      <c r="L12" s="88">
        <v>33772.699999999997</v>
      </c>
      <c r="M12" s="105">
        <v>5.3</v>
      </c>
      <c r="N12" s="88">
        <v>24683.7</v>
      </c>
      <c r="O12" s="105">
        <v>3.7</v>
      </c>
      <c r="P12" s="103">
        <v>40408.699999999997</v>
      </c>
      <c r="Q12" s="105">
        <v>5.4</v>
      </c>
      <c r="R12" s="103">
        <v>60832.3</v>
      </c>
      <c r="S12" s="105">
        <v>6.9</v>
      </c>
      <c r="T12" s="103">
        <v>53343.5</v>
      </c>
      <c r="U12" s="105">
        <v>7.2</v>
      </c>
      <c r="V12" s="103">
        <v>38993.800000000003</v>
      </c>
      <c r="W12" s="105">
        <v>4.5999999999999996</v>
      </c>
      <c r="X12" s="103">
        <v>46601.9</v>
      </c>
      <c r="Y12" s="105">
        <v>4.7</v>
      </c>
      <c r="Z12" s="103">
        <v>41853.5</v>
      </c>
      <c r="AA12" s="105">
        <v>3.9</v>
      </c>
      <c r="AC12" s="172"/>
    </row>
    <row r="13" spans="1:29" ht="31.5" x14ac:dyDescent="0.25">
      <c r="A13" s="98" t="s">
        <v>13</v>
      </c>
      <c r="B13" s="88">
        <v>66360.899999999994</v>
      </c>
      <c r="C13" s="102">
        <v>13.2</v>
      </c>
      <c r="D13" s="103">
        <v>57692.2</v>
      </c>
      <c r="E13" s="106">
        <v>11</v>
      </c>
      <c r="F13" s="103">
        <v>66444.800000000003</v>
      </c>
      <c r="G13" s="106">
        <v>12.2</v>
      </c>
      <c r="H13" s="88">
        <v>48427.1</v>
      </c>
      <c r="I13" s="105">
        <v>7.9</v>
      </c>
      <c r="J13" s="88">
        <v>75484.2</v>
      </c>
      <c r="K13" s="105">
        <v>13.8</v>
      </c>
      <c r="L13" s="88">
        <v>65491.7</v>
      </c>
      <c r="M13" s="105">
        <v>10.3</v>
      </c>
      <c r="N13" s="88">
        <v>50093.8</v>
      </c>
      <c r="O13" s="105">
        <v>7.4</v>
      </c>
      <c r="P13" s="103">
        <v>38141</v>
      </c>
      <c r="Q13" s="105">
        <v>5.0999999999999996</v>
      </c>
      <c r="R13" s="103">
        <v>51219.199999999997</v>
      </c>
      <c r="S13" s="105">
        <v>5.8</v>
      </c>
      <c r="T13" s="103">
        <v>26550.799999999999</v>
      </c>
      <c r="U13" s="105">
        <v>3.6</v>
      </c>
      <c r="V13" s="103">
        <v>101732.7</v>
      </c>
      <c r="W13" s="105">
        <v>11.9</v>
      </c>
      <c r="X13" s="103">
        <v>120270.39999999999</v>
      </c>
      <c r="Y13" s="105">
        <v>12.2</v>
      </c>
      <c r="Z13" s="103">
        <v>112731.1</v>
      </c>
      <c r="AA13" s="105">
        <v>10.6</v>
      </c>
      <c r="AC13" s="172"/>
    </row>
    <row r="14" spans="1:29" x14ac:dyDescent="0.25">
      <c r="A14" s="98" t="s">
        <v>212</v>
      </c>
      <c r="B14" s="88">
        <v>0</v>
      </c>
      <c r="C14" s="102">
        <v>0</v>
      </c>
      <c r="D14" s="103">
        <v>0</v>
      </c>
      <c r="E14" s="106">
        <v>0</v>
      </c>
      <c r="F14" s="103">
        <v>0</v>
      </c>
      <c r="G14" s="106">
        <v>0</v>
      </c>
      <c r="H14" s="88">
        <v>0</v>
      </c>
      <c r="I14" s="105">
        <v>0</v>
      </c>
      <c r="J14" s="88">
        <v>0</v>
      </c>
      <c r="K14" s="105">
        <v>0</v>
      </c>
      <c r="L14" s="88">
        <v>0</v>
      </c>
      <c r="M14" s="105">
        <v>0</v>
      </c>
      <c r="N14" s="132">
        <v>0</v>
      </c>
      <c r="O14" s="105">
        <v>0</v>
      </c>
      <c r="P14" s="103">
        <v>5399.5</v>
      </c>
      <c r="Q14" s="105">
        <v>0.7</v>
      </c>
      <c r="R14" s="103">
        <v>1449.5</v>
      </c>
      <c r="S14" s="105">
        <v>0.2</v>
      </c>
      <c r="T14" s="103">
        <v>517.70000000000005</v>
      </c>
      <c r="U14" s="105">
        <v>0.1</v>
      </c>
      <c r="V14" s="103">
        <v>2789.8</v>
      </c>
      <c r="W14" s="105">
        <v>0.3</v>
      </c>
      <c r="X14" s="103">
        <v>7140.1</v>
      </c>
      <c r="Y14" s="105">
        <v>0.7</v>
      </c>
      <c r="Z14" s="103">
        <v>11268.4</v>
      </c>
      <c r="AA14" s="105">
        <v>1.1000000000000001</v>
      </c>
      <c r="AC14" s="172"/>
    </row>
    <row r="15" spans="1:29" x14ac:dyDescent="0.25">
      <c r="A15" s="98" t="s">
        <v>14</v>
      </c>
      <c r="B15" s="88">
        <v>194308.5</v>
      </c>
      <c r="C15" s="102">
        <v>38.700000000000003</v>
      </c>
      <c r="D15" s="103">
        <v>229236.3</v>
      </c>
      <c r="E15" s="106">
        <v>43.8</v>
      </c>
      <c r="F15" s="103">
        <v>257838.7</v>
      </c>
      <c r="G15" s="106">
        <v>47.2</v>
      </c>
      <c r="H15" s="88">
        <v>327162.3</v>
      </c>
      <c r="I15" s="105">
        <v>53.1</v>
      </c>
      <c r="J15" s="88">
        <v>298549.59999999998</v>
      </c>
      <c r="K15" s="105">
        <v>54.7</v>
      </c>
      <c r="L15" s="88">
        <v>354979.8</v>
      </c>
      <c r="M15" s="105">
        <v>55.7</v>
      </c>
      <c r="N15" s="88">
        <v>366330.3</v>
      </c>
      <c r="O15" s="105">
        <v>54.3</v>
      </c>
      <c r="P15" s="103">
        <v>376776.6</v>
      </c>
      <c r="Q15" s="105">
        <v>49.9</v>
      </c>
      <c r="R15" s="103">
        <v>422221.1</v>
      </c>
      <c r="S15" s="105">
        <v>47.8</v>
      </c>
      <c r="T15" s="103">
        <v>395466.9</v>
      </c>
      <c r="U15" s="105">
        <v>53.2</v>
      </c>
      <c r="V15" s="103">
        <v>440982.5</v>
      </c>
      <c r="W15" s="105">
        <v>51.7</v>
      </c>
      <c r="X15" s="103">
        <v>509416.5</v>
      </c>
      <c r="Y15" s="105">
        <v>51.8</v>
      </c>
      <c r="Z15" s="103">
        <v>551272.4</v>
      </c>
      <c r="AA15" s="105">
        <v>51.7</v>
      </c>
      <c r="AC15" s="172"/>
    </row>
    <row r="16" spans="1:29" x14ac:dyDescent="0.25">
      <c r="A16" s="98" t="s">
        <v>15</v>
      </c>
      <c r="B16" s="88">
        <v>16814.2</v>
      </c>
      <c r="C16" s="102">
        <v>3.4</v>
      </c>
      <c r="D16" s="103">
        <v>23257.1</v>
      </c>
      <c r="E16" s="106">
        <v>4.4000000000000004</v>
      </c>
      <c r="F16" s="103">
        <v>40822.6</v>
      </c>
      <c r="G16" s="106">
        <v>7.5</v>
      </c>
      <c r="H16" s="88">
        <v>43364.9</v>
      </c>
      <c r="I16" s="105">
        <v>7.1</v>
      </c>
      <c r="J16" s="88">
        <v>40383.599999999999</v>
      </c>
      <c r="K16" s="105">
        <v>7.4</v>
      </c>
      <c r="L16" s="88">
        <v>49455.3</v>
      </c>
      <c r="M16" s="105">
        <v>7.7</v>
      </c>
      <c r="N16" s="88">
        <v>55939.199999999997</v>
      </c>
      <c r="O16" s="105">
        <v>8.3000000000000007</v>
      </c>
      <c r="P16" s="103">
        <v>69778.899999999994</v>
      </c>
      <c r="Q16" s="105">
        <v>9.3000000000000007</v>
      </c>
      <c r="R16" s="103">
        <v>74548.5</v>
      </c>
      <c r="S16" s="105">
        <v>8.4</v>
      </c>
      <c r="T16" s="103">
        <v>56203.6</v>
      </c>
      <c r="U16" s="105">
        <v>7.6</v>
      </c>
      <c r="V16" s="103">
        <v>60131.9</v>
      </c>
      <c r="W16" s="105">
        <v>7.1</v>
      </c>
      <c r="X16" s="103">
        <v>74527</v>
      </c>
      <c r="Y16" s="105">
        <v>7.6</v>
      </c>
      <c r="Z16" s="103">
        <v>82060.7</v>
      </c>
      <c r="AA16" s="105">
        <v>7.7</v>
      </c>
      <c r="AC16" s="172"/>
    </row>
    <row r="17" spans="1:29" x14ac:dyDescent="0.25">
      <c r="A17" s="98" t="s">
        <v>16</v>
      </c>
      <c r="B17" s="88">
        <v>11138</v>
      </c>
      <c r="C17" s="102">
        <v>2.2000000000000002</v>
      </c>
      <c r="D17" s="103">
        <v>1485.4</v>
      </c>
      <c r="E17" s="106">
        <v>0.3</v>
      </c>
      <c r="F17" s="103">
        <v>652.70000000000005</v>
      </c>
      <c r="G17" s="106">
        <v>0.1</v>
      </c>
      <c r="H17" s="88">
        <v>0</v>
      </c>
      <c r="I17" s="107">
        <v>0</v>
      </c>
      <c r="J17" s="88">
        <v>550.5</v>
      </c>
      <c r="K17" s="105">
        <v>0.1</v>
      </c>
      <c r="L17" s="88">
        <v>670.3</v>
      </c>
      <c r="M17" s="105">
        <v>0.1</v>
      </c>
      <c r="N17" s="132">
        <v>0</v>
      </c>
      <c r="O17" s="105">
        <v>0</v>
      </c>
      <c r="P17" s="145">
        <v>0</v>
      </c>
      <c r="Q17" s="105">
        <v>0</v>
      </c>
      <c r="R17" s="103">
        <v>587.9</v>
      </c>
      <c r="S17" s="105">
        <v>0.1</v>
      </c>
      <c r="T17" s="145">
        <v>0</v>
      </c>
      <c r="U17" s="105">
        <v>0</v>
      </c>
      <c r="V17" s="103">
        <v>926.5</v>
      </c>
      <c r="W17" s="105">
        <v>0.1</v>
      </c>
      <c r="X17" s="145">
        <v>0</v>
      </c>
      <c r="Y17" s="105">
        <v>0</v>
      </c>
      <c r="Z17" s="145">
        <v>509.5</v>
      </c>
      <c r="AA17" s="105">
        <v>0.1</v>
      </c>
      <c r="AC17" s="172"/>
    </row>
    <row r="18" spans="1:29" x14ac:dyDescent="0.25">
      <c r="A18" s="98" t="s">
        <v>17</v>
      </c>
      <c r="B18" s="88">
        <v>82191.600000000006</v>
      </c>
      <c r="C18" s="102">
        <v>16.3</v>
      </c>
      <c r="D18" s="103">
        <v>86251</v>
      </c>
      <c r="E18" s="106">
        <v>16.5</v>
      </c>
      <c r="F18" s="103">
        <v>92502.2</v>
      </c>
      <c r="G18" s="106">
        <v>16.899999999999999</v>
      </c>
      <c r="H18" s="88">
        <v>91805.3</v>
      </c>
      <c r="I18" s="105">
        <v>14.9</v>
      </c>
      <c r="J18" s="88">
        <v>30693.3</v>
      </c>
      <c r="K18" s="105">
        <v>5.6</v>
      </c>
      <c r="L18" s="88">
        <v>37346.1</v>
      </c>
      <c r="M18" s="105">
        <v>5.9</v>
      </c>
      <c r="N18" s="88">
        <v>38551.5</v>
      </c>
      <c r="O18" s="105">
        <v>5.7</v>
      </c>
      <c r="P18" s="103">
        <v>50573.5</v>
      </c>
      <c r="Q18" s="105">
        <v>6.7</v>
      </c>
      <c r="R18" s="103">
        <v>79613.899999999994</v>
      </c>
      <c r="S18" s="105">
        <v>9</v>
      </c>
      <c r="T18" s="103">
        <v>29408.1</v>
      </c>
      <c r="U18" s="135">
        <v>3.9</v>
      </c>
      <c r="V18" s="103">
        <v>16985.3</v>
      </c>
      <c r="W18" s="135">
        <v>2</v>
      </c>
      <c r="X18" s="103">
        <v>17842.7</v>
      </c>
      <c r="Y18" s="135">
        <v>1.8</v>
      </c>
      <c r="Z18" s="103">
        <v>22609.5</v>
      </c>
      <c r="AA18" s="135">
        <v>2.1</v>
      </c>
      <c r="AC18" s="172"/>
    </row>
    <row r="19" spans="1:29" ht="31.5" x14ac:dyDescent="0.25">
      <c r="A19" s="98" t="s">
        <v>18</v>
      </c>
      <c r="B19" s="88">
        <v>1797.6</v>
      </c>
      <c r="C19" s="102">
        <v>0.4</v>
      </c>
      <c r="D19" s="103">
        <v>3976.1</v>
      </c>
      <c r="E19" s="106">
        <v>0.8</v>
      </c>
      <c r="F19" s="103">
        <v>3303.7</v>
      </c>
      <c r="G19" s="106">
        <v>0.6</v>
      </c>
      <c r="H19" s="88">
        <v>2696.2</v>
      </c>
      <c r="I19" s="105">
        <v>0.48</v>
      </c>
      <c r="J19" s="88">
        <v>2906.9</v>
      </c>
      <c r="K19" s="105">
        <v>0.5</v>
      </c>
      <c r="L19" s="88">
        <v>4272.2</v>
      </c>
      <c r="M19" s="105">
        <v>0.7</v>
      </c>
      <c r="N19" s="88">
        <v>4257.3</v>
      </c>
      <c r="O19" s="105">
        <v>0.6</v>
      </c>
      <c r="P19" s="103">
        <v>14399.7</v>
      </c>
      <c r="Q19" s="105">
        <v>1.9</v>
      </c>
      <c r="R19" s="103">
        <v>20056.599999999999</v>
      </c>
      <c r="S19" s="105">
        <v>2.2999999999999998</v>
      </c>
      <c r="T19" s="103">
        <v>17142.599999999999</v>
      </c>
      <c r="U19" s="105">
        <v>2.2999999999999998</v>
      </c>
      <c r="V19" s="103">
        <v>23085.599999999999</v>
      </c>
      <c r="W19" s="105">
        <v>2.7</v>
      </c>
      <c r="X19" s="103">
        <v>23910.1</v>
      </c>
      <c r="Y19" s="105">
        <v>2.4</v>
      </c>
      <c r="Z19" s="103">
        <v>34259.9</v>
      </c>
      <c r="AA19" s="105">
        <v>3.2</v>
      </c>
      <c r="AC19" s="172"/>
    </row>
    <row r="20" spans="1:29" ht="47.25" x14ac:dyDescent="0.25">
      <c r="A20" s="98" t="s">
        <v>800</v>
      </c>
      <c r="B20" s="88">
        <v>0</v>
      </c>
      <c r="C20" s="102">
        <v>0</v>
      </c>
      <c r="D20" s="103">
        <v>0</v>
      </c>
      <c r="E20" s="108">
        <v>0</v>
      </c>
      <c r="F20" s="103">
        <v>0</v>
      </c>
      <c r="G20" s="108">
        <v>0</v>
      </c>
      <c r="H20" s="88">
        <v>145.4</v>
      </c>
      <c r="I20" s="105">
        <v>0.02</v>
      </c>
      <c r="J20" s="88">
        <v>0</v>
      </c>
      <c r="K20" s="105">
        <v>0</v>
      </c>
      <c r="L20" s="88">
        <v>0</v>
      </c>
      <c r="M20" s="105">
        <v>0</v>
      </c>
      <c r="N20" s="132">
        <v>0</v>
      </c>
      <c r="O20" s="105">
        <v>0</v>
      </c>
      <c r="P20" s="145">
        <v>0</v>
      </c>
      <c r="Q20" s="105">
        <v>0</v>
      </c>
      <c r="R20" s="145">
        <v>0</v>
      </c>
      <c r="S20" s="105">
        <v>0</v>
      </c>
      <c r="T20" s="145">
        <v>0</v>
      </c>
      <c r="U20" s="105">
        <v>0</v>
      </c>
      <c r="V20" s="145">
        <v>0</v>
      </c>
      <c r="W20" s="105">
        <v>0</v>
      </c>
      <c r="X20" s="145">
        <v>0</v>
      </c>
      <c r="Y20" s="105">
        <v>0</v>
      </c>
      <c r="Z20" s="145">
        <v>17.399999999999999</v>
      </c>
      <c r="AA20" s="105">
        <v>0</v>
      </c>
      <c r="AC20" s="172"/>
    </row>
    <row r="21" spans="1:29" ht="78.75" x14ac:dyDescent="0.25">
      <c r="A21" s="98" t="s">
        <v>799</v>
      </c>
      <c r="B21" s="88">
        <v>69547.3</v>
      </c>
      <c r="C21" s="102">
        <v>13.8</v>
      </c>
      <c r="D21" s="103">
        <v>54630.7</v>
      </c>
      <c r="E21" s="106">
        <v>10.4</v>
      </c>
      <c r="F21" s="103">
        <v>26231.4</v>
      </c>
      <c r="G21" s="106">
        <v>4.8</v>
      </c>
      <c r="H21" s="88">
        <v>39054.699999999997</v>
      </c>
      <c r="I21" s="105">
        <v>6.3</v>
      </c>
      <c r="J21" s="88">
        <v>28537.4</v>
      </c>
      <c r="K21" s="105">
        <v>5.2</v>
      </c>
      <c r="L21" s="88">
        <v>44745.2</v>
      </c>
      <c r="M21" s="105">
        <v>7</v>
      </c>
      <c r="N21" s="88">
        <v>91102.8</v>
      </c>
      <c r="O21" s="105">
        <v>13.5</v>
      </c>
      <c r="P21" s="103">
        <v>105114</v>
      </c>
      <c r="Q21" s="105">
        <v>13.9</v>
      </c>
      <c r="R21" s="103">
        <v>97352.5</v>
      </c>
      <c r="S21" s="105">
        <v>11</v>
      </c>
      <c r="T21" s="103">
        <v>72978.399999999994</v>
      </c>
      <c r="U21" s="105">
        <v>9.8000000000000007</v>
      </c>
      <c r="V21" s="103">
        <v>69406.600000000006</v>
      </c>
      <c r="W21" s="105">
        <v>8.1</v>
      </c>
      <c r="X21" s="103">
        <v>72270.3</v>
      </c>
      <c r="Y21" s="105">
        <v>7.4</v>
      </c>
      <c r="Z21" s="103">
        <v>82463.8</v>
      </c>
      <c r="AA21" s="105">
        <v>7.7</v>
      </c>
      <c r="AC21" s="172"/>
    </row>
  </sheetData>
  <mergeCells count="1">
    <mergeCell ref="A3:AA3"/>
  </mergeCells>
  <phoneticPr fontId="22" type="noConversion"/>
  <pageMargins left="0.59055118110236227" right="0.59055118110236227" top="1.1811023622047245" bottom="0.78740157480314965" header="0.31496062992125984" footer="0.31496062992125984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16"/>
  <sheetViews>
    <sheetView workbookViewId="0">
      <selection activeCell="I13" sqref="I13"/>
    </sheetView>
  </sheetViews>
  <sheetFormatPr defaultRowHeight="12.75" x14ac:dyDescent="0.2"/>
  <cols>
    <col min="15" max="15" width="0" hidden="1" customWidth="1"/>
  </cols>
  <sheetData>
    <row r="1" spans="1:15" x14ac:dyDescent="0.2">
      <c r="A1" s="174" t="s">
        <v>803</v>
      </c>
    </row>
    <row r="2" spans="1:15" x14ac:dyDescent="0.2">
      <c r="B2" t="s">
        <v>9</v>
      </c>
      <c r="C2" t="s">
        <v>10</v>
      </c>
      <c r="D2" t="s">
        <v>11</v>
      </c>
      <c r="E2" t="s">
        <v>12</v>
      </c>
      <c r="F2" t="s">
        <v>13</v>
      </c>
      <c r="G2" t="s">
        <v>212</v>
      </c>
      <c r="H2" t="s">
        <v>14</v>
      </c>
      <c r="I2" t="s">
        <v>15</v>
      </c>
      <c r="J2" t="s">
        <v>16</v>
      </c>
      <c r="K2" t="s">
        <v>17</v>
      </c>
      <c r="L2" t="s">
        <v>18</v>
      </c>
      <c r="M2" t="s">
        <v>801</v>
      </c>
      <c r="N2" t="s">
        <v>802</v>
      </c>
    </row>
    <row r="3" spans="1:15" hidden="1" x14ac:dyDescent="0.2">
      <c r="A3" t="s">
        <v>0</v>
      </c>
      <c r="B3">
        <v>8.8000000000000007</v>
      </c>
      <c r="C3">
        <v>0</v>
      </c>
      <c r="D3">
        <v>0</v>
      </c>
      <c r="E3">
        <v>3.7</v>
      </c>
      <c r="F3">
        <v>6.9</v>
      </c>
      <c r="H3">
        <v>38.700000000000003</v>
      </c>
      <c r="I3">
        <v>2.6</v>
      </c>
      <c r="J3">
        <v>0.6</v>
      </c>
      <c r="K3">
        <v>17.5</v>
      </c>
      <c r="L3">
        <v>0</v>
      </c>
      <c r="N3">
        <v>21.2</v>
      </c>
      <c r="O3">
        <f t="shared" ref="O3:O16" si="0">SUM(B3:N3)</f>
        <v>100.00000000000001</v>
      </c>
    </row>
    <row r="4" spans="1:15" hidden="1" x14ac:dyDescent="0.2">
      <c r="A4" t="s">
        <v>1</v>
      </c>
      <c r="B4">
        <v>7.8</v>
      </c>
      <c r="C4">
        <v>0.2</v>
      </c>
      <c r="D4">
        <v>0.4</v>
      </c>
      <c r="E4">
        <v>3.6</v>
      </c>
      <c r="F4">
        <v>13.2</v>
      </c>
      <c r="H4">
        <v>38.700000000000003</v>
      </c>
      <c r="I4">
        <v>3.4</v>
      </c>
      <c r="J4">
        <v>2.2000000000000002</v>
      </c>
      <c r="K4">
        <v>16.3</v>
      </c>
      <c r="L4">
        <v>0.4</v>
      </c>
      <c r="M4">
        <v>0</v>
      </c>
      <c r="N4">
        <v>13.8</v>
      </c>
      <c r="O4">
        <f t="shared" si="0"/>
        <v>100.00000000000001</v>
      </c>
    </row>
    <row r="5" spans="1:15" hidden="1" x14ac:dyDescent="0.2">
      <c r="A5" t="s">
        <v>41</v>
      </c>
      <c r="B5">
        <v>7.7</v>
      </c>
      <c r="C5">
        <v>0.2</v>
      </c>
      <c r="D5">
        <v>0.5</v>
      </c>
      <c r="E5">
        <v>4.4000000000000004</v>
      </c>
      <c r="F5">
        <v>11</v>
      </c>
      <c r="H5">
        <v>43.8</v>
      </c>
      <c r="I5">
        <v>4.4000000000000004</v>
      </c>
      <c r="J5">
        <v>0.3</v>
      </c>
      <c r="K5">
        <v>16.5</v>
      </c>
      <c r="L5">
        <v>0.8</v>
      </c>
      <c r="M5">
        <v>0</v>
      </c>
      <c r="N5">
        <v>10.4</v>
      </c>
      <c r="O5">
        <f t="shared" si="0"/>
        <v>100</v>
      </c>
    </row>
    <row r="6" spans="1:15" hidden="1" x14ac:dyDescent="0.2">
      <c r="A6" t="s">
        <v>45</v>
      </c>
      <c r="B6">
        <v>6.5</v>
      </c>
      <c r="C6">
        <v>0.2</v>
      </c>
      <c r="D6">
        <v>0.3</v>
      </c>
      <c r="E6">
        <v>3.7</v>
      </c>
      <c r="F6">
        <v>12.1</v>
      </c>
      <c r="H6">
        <v>47.3</v>
      </c>
      <c r="I6">
        <v>7.5</v>
      </c>
      <c r="J6">
        <v>0.1</v>
      </c>
      <c r="K6">
        <v>16.899999999999999</v>
      </c>
      <c r="L6">
        <v>0.6</v>
      </c>
      <c r="M6">
        <v>0</v>
      </c>
      <c r="N6">
        <v>4.8</v>
      </c>
      <c r="O6">
        <f t="shared" si="0"/>
        <v>99.999999999999986</v>
      </c>
    </row>
    <row r="7" spans="1:15" x14ac:dyDescent="0.2">
      <c r="A7" t="s">
        <v>77</v>
      </c>
      <c r="B7">
        <v>6.2</v>
      </c>
      <c r="C7">
        <v>0.2</v>
      </c>
      <c r="D7">
        <v>0.2</v>
      </c>
      <c r="E7">
        <v>3.6</v>
      </c>
      <c r="F7">
        <v>7.9</v>
      </c>
      <c r="G7">
        <v>0</v>
      </c>
      <c r="H7">
        <v>53.1</v>
      </c>
      <c r="I7">
        <v>7.1</v>
      </c>
      <c r="J7">
        <v>0</v>
      </c>
      <c r="K7">
        <v>14.9</v>
      </c>
      <c r="L7">
        <v>0.48</v>
      </c>
      <c r="M7">
        <v>0.02</v>
      </c>
      <c r="N7">
        <v>6.3</v>
      </c>
      <c r="O7">
        <f t="shared" si="0"/>
        <v>100</v>
      </c>
    </row>
    <row r="8" spans="1:15" x14ac:dyDescent="0.2">
      <c r="A8" t="s">
        <v>92</v>
      </c>
      <c r="B8">
        <v>7.1</v>
      </c>
      <c r="C8">
        <v>0.2</v>
      </c>
      <c r="D8">
        <v>0.2</v>
      </c>
      <c r="E8">
        <v>5.2</v>
      </c>
      <c r="F8">
        <v>13.8</v>
      </c>
      <c r="G8">
        <v>0</v>
      </c>
      <c r="H8">
        <v>54.7</v>
      </c>
      <c r="I8">
        <v>7.4</v>
      </c>
      <c r="J8">
        <v>0.1</v>
      </c>
      <c r="K8">
        <v>5.6</v>
      </c>
      <c r="L8">
        <v>0.5</v>
      </c>
      <c r="M8">
        <v>0</v>
      </c>
      <c r="N8">
        <v>5.2</v>
      </c>
      <c r="O8">
        <f t="shared" si="0"/>
        <v>100</v>
      </c>
    </row>
    <row r="9" spans="1:15" x14ac:dyDescent="0.2">
      <c r="A9" t="s">
        <v>109</v>
      </c>
      <c r="B9">
        <v>6.9</v>
      </c>
      <c r="C9">
        <v>0.2</v>
      </c>
      <c r="D9">
        <v>0.2</v>
      </c>
      <c r="E9">
        <v>5.3</v>
      </c>
      <c r="F9">
        <v>10.3</v>
      </c>
      <c r="G9">
        <v>0</v>
      </c>
      <c r="H9">
        <v>55.7</v>
      </c>
      <c r="I9">
        <v>7.7</v>
      </c>
      <c r="J9">
        <v>0.1</v>
      </c>
      <c r="K9">
        <v>5.9</v>
      </c>
      <c r="L9">
        <v>0.7</v>
      </c>
      <c r="M9">
        <v>0</v>
      </c>
      <c r="N9">
        <v>7</v>
      </c>
      <c r="O9">
        <f t="shared" si="0"/>
        <v>100.00000000000001</v>
      </c>
    </row>
    <row r="10" spans="1:15" x14ac:dyDescent="0.2">
      <c r="A10" s="5" t="s">
        <v>160</v>
      </c>
      <c r="B10">
        <v>6.1</v>
      </c>
      <c r="C10">
        <v>0.2</v>
      </c>
      <c r="D10">
        <v>0.2</v>
      </c>
      <c r="E10">
        <v>3.7</v>
      </c>
      <c r="F10">
        <v>7.4</v>
      </c>
      <c r="G10">
        <v>0</v>
      </c>
      <c r="H10">
        <v>54.3</v>
      </c>
      <c r="I10">
        <v>8.3000000000000007</v>
      </c>
      <c r="J10">
        <v>0</v>
      </c>
      <c r="K10">
        <v>5.7</v>
      </c>
      <c r="L10">
        <v>0.6</v>
      </c>
      <c r="M10">
        <v>0</v>
      </c>
      <c r="N10">
        <v>13.5</v>
      </c>
      <c r="O10">
        <f t="shared" si="0"/>
        <v>100</v>
      </c>
    </row>
    <row r="11" spans="1:15" x14ac:dyDescent="0.2">
      <c r="A11" t="s">
        <v>213</v>
      </c>
      <c r="B11">
        <v>6.7</v>
      </c>
      <c r="C11">
        <v>0.2</v>
      </c>
      <c r="D11">
        <v>0.2</v>
      </c>
      <c r="E11">
        <v>5.4</v>
      </c>
      <c r="F11">
        <v>5.0999999999999996</v>
      </c>
      <c r="G11">
        <v>0.7</v>
      </c>
      <c r="H11">
        <v>49.9</v>
      </c>
      <c r="I11">
        <v>9.3000000000000007</v>
      </c>
      <c r="J11">
        <v>0</v>
      </c>
      <c r="K11">
        <v>6.7</v>
      </c>
      <c r="L11">
        <v>1.9</v>
      </c>
      <c r="M11">
        <v>0</v>
      </c>
      <c r="N11">
        <v>13.9</v>
      </c>
      <c r="O11">
        <f t="shared" si="0"/>
        <v>100.00000000000001</v>
      </c>
    </row>
    <row r="12" spans="1:15" x14ac:dyDescent="0.2">
      <c r="A12" t="s">
        <v>244</v>
      </c>
      <c r="B12">
        <v>7.2</v>
      </c>
      <c r="C12">
        <v>0.2</v>
      </c>
      <c r="D12">
        <v>1.1000000000000001</v>
      </c>
      <c r="E12">
        <v>6.9</v>
      </c>
      <c r="F12">
        <v>5.8</v>
      </c>
      <c r="G12">
        <v>0.2</v>
      </c>
      <c r="H12">
        <v>47.8</v>
      </c>
      <c r="I12">
        <v>8.4</v>
      </c>
      <c r="J12">
        <v>0.1</v>
      </c>
      <c r="K12">
        <v>9</v>
      </c>
      <c r="L12">
        <v>2.2999999999999998</v>
      </c>
      <c r="M12">
        <v>0</v>
      </c>
      <c r="N12">
        <v>11</v>
      </c>
      <c r="O12">
        <f t="shared" si="0"/>
        <v>99.999999999999986</v>
      </c>
    </row>
    <row r="13" spans="1:15" x14ac:dyDescent="0.2">
      <c r="A13" t="s">
        <v>255</v>
      </c>
      <c r="B13">
        <v>11.7</v>
      </c>
      <c r="C13">
        <v>0.3</v>
      </c>
      <c r="D13">
        <v>0.3</v>
      </c>
      <c r="E13">
        <v>7.2</v>
      </c>
      <c r="F13">
        <v>3.6</v>
      </c>
      <c r="G13">
        <v>0.1</v>
      </c>
      <c r="H13">
        <v>53.2</v>
      </c>
      <c r="I13">
        <v>7.6</v>
      </c>
      <c r="J13">
        <v>0</v>
      </c>
      <c r="K13">
        <v>3.9</v>
      </c>
      <c r="L13">
        <v>2.2999999999999998</v>
      </c>
      <c r="M13">
        <v>0</v>
      </c>
      <c r="N13">
        <v>9.8000000000000007</v>
      </c>
      <c r="O13">
        <f t="shared" si="0"/>
        <v>100</v>
      </c>
    </row>
    <row r="14" spans="1:15" x14ac:dyDescent="0.2">
      <c r="A14" t="s">
        <v>278</v>
      </c>
      <c r="B14">
        <v>10.9</v>
      </c>
      <c r="C14">
        <v>0.3</v>
      </c>
      <c r="D14">
        <v>0.3</v>
      </c>
      <c r="E14">
        <v>4.5999999999999996</v>
      </c>
      <c r="F14">
        <v>11.9</v>
      </c>
      <c r="G14">
        <v>0.3</v>
      </c>
      <c r="H14">
        <v>51.7</v>
      </c>
      <c r="I14">
        <v>7.1</v>
      </c>
      <c r="J14">
        <v>0.1</v>
      </c>
      <c r="K14">
        <v>2</v>
      </c>
      <c r="L14">
        <v>2.7</v>
      </c>
      <c r="M14">
        <v>0</v>
      </c>
      <c r="N14">
        <v>8.1</v>
      </c>
      <c r="O14">
        <f t="shared" si="0"/>
        <v>99.999999999999986</v>
      </c>
    </row>
    <row r="15" spans="1:15" x14ac:dyDescent="0.2">
      <c r="A15" s="174" t="s">
        <v>422</v>
      </c>
      <c r="B15">
        <v>10.9</v>
      </c>
      <c r="C15">
        <v>0.3</v>
      </c>
      <c r="D15">
        <v>0.2</v>
      </c>
      <c r="E15">
        <v>4.7</v>
      </c>
      <c r="F15">
        <v>12.2</v>
      </c>
      <c r="G15">
        <v>0.7</v>
      </c>
      <c r="H15">
        <v>51.8</v>
      </c>
      <c r="I15">
        <v>7.6</v>
      </c>
      <c r="J15">
        <v>0</v>
      </c>
      <c r="K15">
        <v>1.8</v>
      </c>
      <c r="L15">
        <v>2.4</v>
      </c>
      <c r="M15">
        <v>0</v>
      </c>
      <c r="N15">
        <v>7.4</v>
      </c>
      <c r="O15">
        <f t="shared" si="0"/>
        <v>100</v>
      </c>
    </row>
    <row r="16" spans="1:15" x14ac:dyDescent="0.2">
      <c r="A16" t="s">
        <v>616</v>
      </c>
      <c r="B16">
        <v>11.3</v>
      </c>
      <c r="C16">
        <v>0.3</v>
      </c>
      <c r="D16">
        <v>0.3</v>
      </c>
      <c r="E16">
        <v>3.9</v>
      </c>
      <c r="F16">
        <v>10.6</v>
      </c>
      <c r="G16">
        <v>1.1000000000000001</v>
      </c>
      <c r="H16">
        <v>51.7</v>
      </c>
      <c r="I16">
        <v>7.7</v>
      </c>
      <c r="J16">
        <v>0.1</v>
      </c>
      <c r="K16">
        <v>2.1</v>
      </c>
      <c r="L16">
        <v>3.2</v>
      </c>
      <c r="M16">
        <v>0</v>
      </c>
      <c r="N16">
        <v>7.7</v>
      </c>
      <c r="O16">
        <f t="shared" si="0"/>
        <v>100</v>
      </c>
    </row>
  </sheetData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15"/>
  <sheetViews>
    <sheetView topLeftCell="A28" workbookViewId="0">
      <selection activeCell="E16" sqref="E16"/>
    </sheetView>
  </sheetViews>
  <sheetFormatPr defaultRowHeight="12.75" x14ac:dyDescent="0.2"/>
  <sheetData>
    <row r="1" spans="1:11" x14ac:dyDescent="0.2">
      <c r="A1" s="12"/>
      <c r="B1" s="12" t="s">
        <v>2</v>
      </c>
      <c r="C1" s="12" t="s">
        <v>3</v>
      </c>
      <c r="D1" s="12" t="s">
        <v>423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110</v>
      </c>
      <c r="K1" s="12" t="s">
        <v>195</v>
      </c>
    </row>
    <row r="2" spans="1:11" hidden="1" x14ac:dyDescent="0.2">
      <c r="A2" s="12" t="s">
        <v>0</v>
      </c>
      <c r="B2" s="12">
        <f t="shared" ref="B2:B15" si="0">SUM(C2:K2)</f>
        <v>416</v>
      </c>
      <c r="C2" s="12">
        <v>4</v>
      </c>
      <c r="D2" s="12"/>
      <c r="E2" s="12">
        <v>66</v>
      </c>
      <c r="F2" s="12">
        <v>5</v>
      </c>
      <c r="G2" s="12">
        <v>160</v>
      </c>
      <c r="H2" s="12">
        <v>64</v>
      </c>
      <c r="I2" s="12">
        <v>29</v>
      </c>
      <c r="J2" s="12">
        <v>0</v>
      </c>
      <c r="K2" s="12">
        <v>88</v>
      </c>
    </row>
    <row r="3" spans="1:11" hidden="1" x14ac:dyDescent="0.2">
      <c r="A3" s="12" t="s">
        <v>1</v>
      </c>
      <c r="B3" s="12">
        <f t="shared" si="0"/>
        <v>503</v>
      </c>
      <c r="C3" s="12">
        <v>4</v>
      </c>
      <c r="D3" s="12"/>
      <c r="E3" s="12">
        <v>81</v>
      </c>
      <c r="F3" s="12">
        <v>6</v>
      </c>
      <c r="G3" s="12">
        <v>190</v>
      </c>
      <c r="H3" s="12">
        <v>71</v>
      </c>
      <c r="I3" s="12">
        <v>46</v>
      </c>
      <c r="J3" s="12">
        <v>0</v>
      </c>
      <c r="K3" s="12">
        <v>105</v>
      </c>
    </row>
    <row r="4" spans="1:11" hidden="1" x14ac:dyDescent="0.2">
      <c r="A4" s="12" t="s">
        <v>41</v>
      </c>
      <c r="B4" s="12">
        <f t="shared" si="0"/>
        <v>524</v>
      </c>
      <c r="C4" s="12">
        <v>4</v>
      </c>
      <c r="D4" s="12"/>
      <c r="E4" s="12">
        <v>79</v>
      </c>
      <c r="F4" s="12">
        <v>5</v>
      </c>
      <c r="G4" s="12">
        <v>227</v>
      </c>
      <c r="H4" s="12">
        <v>75</v>
      </c>
      <c r="I4" s="12">
        <v>41</v>
      </c>
      <c r="J4" s="12">
        <v>0</v>
      </c>
      <c r="K4" s="12">
        <v>93</v>
      </c>
    </row>
    <row r="5" spans="1:11" hidden="1" x14ac:dyDescent="0.2">
      <c r="A5" s="12" t="s">
        <v>45</v>
      </c>
      <c r="B5" s="12">
        <f t="shared" si="0"/>
        <v>547</v>
      </c>
      <c r="C5" s="12">
        <v>4</v>
      </c>
      <c r="D5" s="12"/>
      <c r="E5" s="12">
        <v>99</v>
      </c>
      <c r="F5" s="12">
        <v>6</v>
      </c>
      <c r="G5" s="12">
        <v>255</v>
      </c>
      <c r="H5" s="12">
        <v>81</v>
      </c>
      <c r="I5" s="12">
        <v>43</v>
      </c>
      <c r="J5" s="12">
        <v>0</v>
      </c>
      <c r="K5" s="12">
        <v>59</v>
      </c>
    </row>
    <row r="6" spans="1:11" hidden="1" x14ac:dyDescent="0.2">
      <c r="A6" s="12" t="s">
        <v>77</v>
      </c>
      <c r="B6" s="12">
        <f t="shared" si="0"/>
        <v>610</v>
      </c>
      <c r="C6" s="12">
        <v>4</v>
      </c>
      <c r="D6" s="12"/>
      <c r="E6" s="12">
        <v>107</v>
      </c>
      <c r="F6" s="12">
        <v>6</v>
      </c>
      <c r="G6" s="12">
        <v>316</v>
      </c>
      <c r="H6" s="12">
        <v>84</v>
      </c>
      <c r="I6" s="12">
        <v>44</v>
      </c>
      <c r="J6" s="12">
        <v>0</v>
      </c>
      <c r="K6" s="12">
        <v>49</v>
      </c>
    </row>
    <row r="7" spans="1:11" x14ac:dyDescent="0.2">
      <c r="A7" s="12" t="s">
        <v>92</v>
      </c>
      <c r="B7" s="12">
        <f t="shared" si="0"/>
        <v>546</v>
      </c>
      <c r="C7" s="12">
        <v>4</v>
      </c>
      <c r="D7" s="12">
        <v>0</v>
      </c>
      <c r="E7" s="12">
        <v>107</v>
      </c>
      <c r="F7" s="12">
        <v>5</v>
      </c>
      <c r="G7" s="12">
        <v>293</v>
      </c>
      <c r="H7" s="12">
        <v>22</v>
      </c>
      <c r="I7" s="12">
        <v>54</v>
      </c>
      <c r="J7" s="12">
        <v>0</v>
      </c>
      <c r="K7" s="12">
        <v>61</v>
      </c>
    </row>
    <row r="8" spans="1:11" ht="14.25" customHeight="1" x14ac:dyDescent="0.2">
      <c r="A8" s="12" t="s">
        <v>109</v>
      </c>
      <c r="B8" s="12">
        <f t="shared" si="0"/>
        <v>638</v>
      </c>
      <c r="C8" s="12">
        <v>4</v>
      </c>
      <c r="D8" s="12">
        <v>0</v>
      </c>
      <c r="E8" s="12">
        <v>130</v>
      </c>
      <c r="F8" s="12">
        <v>7</v>
      </c>
      <c r="G8" s="12">
        <v>348</v>
      </c>
      <c r="H8" s="12">
        <v>22</v>
      </c>
      <c r="I8" s="12">
        <v>48</v>
      </c>
      <c r="J8" s="12">
        <v>2</v>
      </c>
      <c r="K8" s="12">
        <v>77</v>
      </c>
    </row>
    <row r="9" spans="1:11" x14ac:dyDescent="0.2">
      <c r="A9" s="12" t="s">
        <v>160</v>
      </c>
      <c r="B9" s="12">
        <f t="shared" si="0"/>
        <v>675</v>
      </c>
      <c r="C9" s="12">
        <v>4</v>
      </c>
      <c r="D9" s="12">
        <v>0</v>
      </c>
      <c r="E9" s="12">
        <v>117</v>
      </c>
      <c r="F9" s="12">
        <v>6</v>
      </c>
      <c r="G9" s="12">
        <v>357</v>
      </c>
      <c r="H9" s="12">
        <v>26</v>
      </c>
      <c r="I9" s="12">
        <v>45</v>
      </c>
      <c r="J9" s="12">
        <v>7</v>
      </c>
      <c r="K9" s="12">
        <v>113</v>
      </c>
    </row>
    <row r="10" spans="1:11" x14ac:dyDescent="0.2">
      <c r="A10" s="12" t="s">
        <v>213</v>
      </c>
      <c r="B10" s="12">
        <f t="shared" si="0"/>
        <v>755</v>
      </c>
      <c r="C10" s="12">
        <v>4</v>
      </c>
      <c r="D10" s="12">
        <v>0</v>
      </c>
      <c r="E10" s="12">
        <v>155</v>
      </c>
      <c r="F10" s="12">
        <v>6</v>
      </c>
      <c r="G10" s="12">
        <v>374</v>
      </c>
      <c r="H10" s="12">
        <v>33</v>
      </c>
      <c r="I10" s="12">
        <v>41</v>
      </c>
      <c r="J10" s="12">
        <v>16</v>
      </c>
      <c r="K10" s="12">
        <v>126</v>
      </c>
    </row>
    <row r="11" spans="1:11" x14ac:dyDescent="0.2">
      <c r="A11" s="12" t="s">
        <v>244</v>
      </c>
      <c r="B11" s="12">
        <f t="shared" si="0"/>
        <v>882</v>
      </c>
      <c r="C11" s="12">
        <v>5</v>
      </c>
      <c r="D11" s="12">
        <v>0</v>
      </c>
      <c r="E11" s="12">
        <v>212</v>
      </c>
      <c r="F11" s="12">
        <v>6</v>
      </c>
      <c r="G11" s="12">
        <v>417</v>
      </c>
      <c r="H11" s="12">
        <v>39</v>
      </c>
      <c r="I11" s="12">
        <v>40</v>
      </c>
      <c r="J11" s="12">
        <v>27</v>
      </c>
      <c r="K11" s="12">
        <v>136</v>
      </c>
    </row>
    <row r="12" spans="1:11" x14ac:dyDescent="0.2">
      <c r="A12" s="12" t="s">
        <v>255</v>
      </c>
      <c r="B12" s="12">
        <f t="shared" si="0"/>
        <v>743</v>
      </c>
      <c r="C12" s="12">
        <v>6</v>
      </c>
      <c r="D12" s="12">
        <v>0</v>
      </c>
      <c r="E12" s="12">
        <v>199</v>
      </c>
      <c r="F12" s="12">
        <v>8</v>
      </c>
      <c r="G12" s="12">
        <v>393</v>
      </c>
      <c r="H12" s="12">
        <v>0</v>
      </c>
      <c r="I12" s="12">
        <v>23</v>
      </c>
      <c r="J12" s="12">
        <v>17</v>
      </c>
      <c r="K12" s="12">
        <v>97</v>
      </c>
    </row>
    <row r="13" spans="1:11" x14ac:dyDescent="0.2">
      <c r="A13" s="12" t="s">
        <v>278</v>
      </c>
      <c r="B13" s="12">
        <f t="shared" si="0"/>
        <v>853</v>
      </c>
      <c r="C13" s="12">
        <v>6</v>
      </c>
      <c r="D13" s="12">
        <v>0</v>
      </c>
      <c r="E13" s="12">
        <v>203</v>
      </c>
      <c r="F13" s="12">
        <v>9</v>
      </c>
      <c r="G13" s="12">
        <v>438</v>
      </c>
      <c r="H13" s="12">
        <v>0</v>
      </c>
      <c r="I13" s="12">
        <v>77</v>
      </c>
      <c r="J13" s="12">
        <v>9</v>
      </c>
      <c r="K13" s="12">
        <v>111</v>
      </c>
    </row>
    <row r="14" spans="1:11" x14ac:dyDescent="0.2">
      <c r="A14" s="12" t="s">
        <v>422</v>
      </c>
      <c r="B14" s="12">
        <f t="shared" si="0"/>
        <v>984</v>
      </c>
      <c r="C14" s="12">
        <v>6</v>
      </c>
      <c r="D14" s="12">
        <v>2</v>
      </c>
      <c r="E14" s="12">
        <v>254</v>
      </c>
      <c r="F14" s="12">
        <v>9</v>
      </c>
      <c r="G14" s="12">
        <v>508</v>
      </c>
      <c r="H14" s="12">
        <v>0</v>
      </c>
      <c r="I14" s="12">
        <v>117</v>
      </c>
      <c r="J14" s="12">
        <v>1</v>
      </c>
      <c r="K14" s="12">
        <v>87</v>
      </c>
    </row>
    <row r="15" spans="1:11" x14ac:dyDescent="0.2">
      <c r="A15" s="12" t="s">
        <v>616</v>
      </c>
      <c r="B15" s="12">
        <f t="shared" si="0"/>
        <v>1066</v>
      </c>
      <c r="C15" s="12">
        <v>6</v>
      </c>
      <c r="D15" s="12">
        <v>2</v>
      </c>
      <c r="E15" s="12">
        <v>299</v>
      </c>
      <c r="F15" s="12">
        <v>9</v>
      </c>
      <c r="G15" s="12">
        <v>546</v>
      </c>
      <c r="H15" s="12">
        <v>0</v>
      </c>
      <c r="I15" s="12">
        <v>106</v>
      </c>
      <c r="J15" s="12">
        <v>0</v>
      </c>
      <c r="K15" s="12">
        <v>98</v>
      </c>
    </row>
  </sheetData>
  <phoneticPr fontId="0" type="noConversion"/>
  <pageMargins left="0.74803149606299213" right="0.74803149606299213" top="0.98425196850393704" bottom="0.98425196850393704" header="0.51181102362204722" footer="0.51181102362204722"/>
  <pageSetup paperSize="9" fitToHeight="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69"/>
  <sheetViews>
    <sheetView workbookViewId="0">
      <selection activeCell="A11" sqref="A11"/>
    </sheetView>
  </sheetViews>
  <sheetFormatPr defaultRowHeight="12.75" x14ac:dyDescent="0.2"/>
  <cols>
    <col min="1" max="1" width="67.85546875" style="81" customWidth="1"/>
    <col min="2" max="2" width="16" style="82" customWidth="1"/>
    <col min="3" max="3" width="16.28515625" style="82" customWidth="1"/>
    <col min="4" max="4" width="12.28515625" style="82" customWidth="1"/>
    <col min="5" max="5" width="18.85546875" style="1" customWidth="1"/>
    <col min="6" max="16384" width="9.140625" style="1"/>
  </cols>
  <sheetData>
    <row r="1" spans="1:5" ht="15.75" x14ac:dyDescent="0.25">
      <c r="E1" s="92" t="s">
        <v>604</v>
      </c>
    </row>
    <row r="2" spans="1:5" ht="15.75" x14ac:dyDescent="0.2">
      <c r="A2" s="359" t="s">
        <v>617</v>
      </c>
      <c r="B2" s="359"/>
      <c r="C2" s="359"/>
      <c r="D2" s="359"/>
    </row>
    <row r="3" spans="1:5" x14ac:dyDescent="0.2">
      <c r="A3" s="83"/>
      <c r="B3" s="360"/>
      <c r="C3" s="360"/>
      <c r="D3" s="84"/>
    </row>
    <row r="4" spans="1:5" ht="103.5" customHeight="1" x14ac:dyDescent="0.2">
      <c r="A4" s="85" t="s">
        <v>201</v>
      </c>
      <c r="B4" s="91" t="s">
        <v>620</v>
      </c>
      <c r="C4" s="91" t="s">
        <v>621</v>
      </c>
      <c r="D4" s="91" t="s">
        <v>76</v>
      </c>
      <c r="E4" s="117" t="s">
        <v>240</v>
      </c>
    </row>
    <row r="5" spans="1:5" ht="26.25" x14ac:dyDescent="0.25">
      <c r="A5" s="86" t="s">
        <v>97</v>
      </c>
      <c r="B5" s="239">
        <f>B7+B8</f>
        <v>35324870.439999998</v>
      </c>
      <c r="C5" s="239">
        <f>C7+C8</f>
        <v>34669501.009999998</v>
      </c>
      <c r="D5" s="131">
        <f>C5/B5*100</f>
        <v>98.144736493476586</v>
      </c>
      <c r="E5" s="233" t="s">
        <v>632</v>
      </c>
    </row>
    <row r="6" spans="1:5" ht="15.75" x14ac:dyDescent="0.25">
      <c r="A6" s="87" t="s">
        <v>59</v>
      </c>
      <c r="B6" s="107"/>
      <c r="C6" s="107"/>
      <c r="D6" s="131"/>
      <c r="E6" s="118"/>
    </row>
    <row r="7" spans="1:5" ht="47.25" x14ac:dyDescent="0.25">
      <c r="A7" s="89" t="s">
        <v>277</v>
      </c>
      <c r="B7" s="240">
        <f>B17+B27+B46+B13+B15</f>
        <v>21606200</v>
      </c>
      <c r="C7" s="240">
        <f>C17+C27+C46+C13+C15</f>
        <v>20958807</v>
      </c>
      <c r="D7" s="147">
        <f>C7/B7*100</f>
        <v>97.003670242800681</v>
      </c>
      <c r="E7" s="118" t="s">
        <v>426</v>
      </c>
    </row>
    <row r="8" spans="1:5" ht="15.75" x14ac:dyDescent="0.25">
      <c r="A8" s="90" t="s">
        <v>60</v>
      </c>
      <c r="B8" s="107">
        <f>B11+B12+B18+B20+B21+B24+B25+B28+B31+B39+B42+B45+B47+B48+B50+B51+B52+B53+B55+B57+B14+B16+B33+B34+B35+B37+B22+B29+B30+B36+B40+B41+B43+B44+B54</f>
        <v>13718670.439999999</v>
      </c>
      <c r="C8" s="107">
        <f>C11+C12+C18+C20+C21+C24+C25+C28+C31+C39+C42+C45+C47+C48+C50+C51+C52+C53+C55+C57+C14+C16+C33+C34+C35+C37+C22+C29+C30+C36+C40+C41+C43+C44+C54</f>
        <v>13710694.01</v>
      </c>
      <c r="D8" s="132">
        <f t="shared" ref="D8:D56" si="0">C8/B8*100</f>
        <v>99.941857120667152</v>
      </c>
      <c r="E8" s="118" t="s">
        <v>427</v>
      </c>
    </row>
    <row r="9" spans="1:5" ht="15.75" x14ac:dyDescent="0.25">
      <c r="A9" s="87" t="s">
        <v>257</v>
      </c>
      <c r="B9" s="107"/>
      <c r="C9" s="107"/>
      <c r="D9" s="132"/>
      <c r="E9" s="118"/>
    </row>
    <row r="10" spans="1:5" ht="15.75" x14ac:dyDescent="0.25">
      <c r="A10" s="86" t="s">
        <v>111</v>
      </c>
      <c r="B10" s="239">
        <f>SUM(B11:B18)</f>
        <v>10502618.98</v>
      </c>
      <c r="C10" s="239">
        <f>SUM(C11:C18)</f>
        <v>9905359.1699999999</v>
      </c>
      <c r="D10" s="131">
        <f t="shared" si="0"/>
        <v>94.313229765477018</v>
      </c>
      <c r="E10" s="118"/>
    </row>
    <row r="11" spans="1:5" ht="31.5" x14ac:dyDescent="0.25">
      <c r="A11" s="144" t="s">
        <v>648</v>
      </c>
      <c r="B11" s="107">
        <v>240067.32</v>
      </c>
      <c r="C11" s="107">
        <v>240067.32</v>
      </c>
      <c r="D11" s="132">
        <f t="shared" si="0"/>
        <v>100</v>
      </c>
      <c r="E11" s="118"/>
    </row>
    <row r="12" spans="1:5" ht="31.5" x14ac:dyDescent="0.25">
      <c r="A12" s="144" t="s">
        <v>649</v>
      </c>
      <c r="B12" s="107">
        <v>15736.78</v>
      </c>
      <c r="C12" s="107">
        <v>15736.78</v>
      </c>
      <c r="D12" s="132">
        <f t="shared" si="0"/>
        <v>100</v>
      </c>
      <c r="E12" s="118"/>
    </row>
    <row r="13" spans="1:5" ht="15.75" x14ac:dyDescent="0.25">
      <c r="A13" s="363" t="s">
        <v>650</v>
      </c>
      <c r="B13" s="241">
        <v>1166000</v>
      </c>
      <c r="C13" s="241">
        <v>1097041</v>
      </c>
      <c r="D13" s="132">
        <f t="shared" si="0"/>
        <v>94.085849056603777</v>
      </c>
      <c r="E13" s="118" t="s">
        <v>426</v>
      </c>
    </row>
    <row r="14" spans="1:5" ht="15.75" x14ac:dyDescent="0.25">
      <c r="A14" s="364"/>
      <c r="B14" s="107">
        <v>14178.97</v>
      </c>
      <c r="C14" s="107">
        <v>13324.74</v>
      </c>
      <c r="D14" s="132">
        <f t="shared" si="0"/>
        <v>93.975373387488659</v>
      </c>
      <c r="E14" s="118" t="s">
        <v>428</v>
      </c>
    </row>
    <row r="15" spans="1:5" ht="15.75" x14ac:dyDescent="0.25">
      <c r="A15" s="361" t="s">
        <v>651</v>
      </c>
      <c r="B15" s="241">
        <v>2377100</v>
      </c>
      <c r="C15" s="241">
        <v>2123527</v>
      </c>
      <c r="D15" s="132">
        <f t="shared" si="0"/>
        <v>89.332674266963949</v>
      </c>
      <c r="E15" s="118" t="s">
        <v>426</v>
      </c>
    </row>
    <row r="16" spans="1:5" ht="15.75" x14ac:dyDescent="0.25">
      <c r="A16" s="362"/>
      <c r="B16" s="107">
        <v>28908.080000000002</v>
      </c>
      <c r="C16" s="107">
        <v>25792.77</v>
      </c>
      <c r="D16" s="132">
        <f t="shared" si="0"/>
        <v>89.223393597914495</v>
      </c>
      <c r="E16" s="118" t="s">
        <v>428</v>
      </c>
    </row>
    <row r="17" spans="1:5" ht="15.75" x14ac:dyDescent="0.25">
      <c r="A17" s="361" t="s">
        <v>652</v>
      </c>
      <c r="B17" s="241">
        <v>6580700</v>
      </c>
      <c r="C17" s="241">
        <v>6313191</v>
      </c>
      <c r="D17" s="132">
        <f t="shared" si="0"/>
        <v>95.93494613035088</v>
      </c>
      <c r="E17" s="118" t="s">
        <v>426</v>
      </c>
    </row>
    <row r="18" spans="1:5" ht="15.75" x14ac:dyDescent="0.25">
      <c r="A18" s="362"/>
      <c r="B18" s="242">
        <v>79927.83</v>
      </c>
      <c r="C18" s="242">
        <v>76678.559999999998</v>
      </c>
      <c r="D18" s="132">
        <f t="shared" si="0"/>
        <v>95.934745131952155</v>
      </c>
      <c r="E18" s="118" t="s">
        <v>428</v>
      </c>
    </row>
    <row r="19" spans="1:5" ht="15.75" x14ac:dyDescent="0.25">
      <c r="A19" s="86" t="s">
        <v>112</v>
      </c>
      <c r="B19" s="239">
        <f>SUM(B20:B22)</f>
        <v>283922.40000000002</v>
      </c>
      <c r="C19" s="239">
        <f>SUM(C20:C22)</f>
        <v>283922.40000000002</v>
      </c>
      <c r="D19" s="131">
        <f t="shared" si="0"/>
        <v>100</v>
      </c>
      <c r="E19" s="118"/>
    </row>
    <row r="20" spans="1:5" ht="47.25" x14ac:dyDescent="0.25">
      <c r="A20" s="238" t="s">
        <v>653</v>
      </c>
      <c r="B20" s="107">
        <v>99428.4</v>
      </c>
      <c r="C20" s="107">
        <v>99428.4</v>
      </c>
      <c r="D20" s="132">
        <f t="shared" si="0"/>
        <v>100</v>
      </c>
      <c r="E20" s="118"/>
    </row>
    <row r="21" spans="1:5" ht="15.75" x14ac:dyDescent="0.25">
      <c r="A21" s="144" t="s">
        <v>631</v>
      </c>
      <c r="B21" s="107">
        <v>85000</v>
      </c>
      <c r="C21" s="107">
        <v>85000</v>
      </c>
      <c r="D21" s="132">
        <f t="shared" si="0"/>
        <v>100</v>
      </c>
      <c r="E21" s="118"/>
    </row>
    <row r="22" spans="1:5" ht="15.75" x14ac:dyDescent="0.25">
      <c r="A22" s="90" t="s">
        <v>627</v>
      </c>
      <c r="B22" s="107">
        <v>99494</v>
      </c>
      <c r="C22" s="107">
        <v>99494</v>
      </c>
      <c r="D22" s="132">
        <f t="shared" si="0"/>
        <v>100</v>
      </c>
      <c r="E22" s="118"/>
    </row>
    <row r="23" spans="1:5" ht="15.75" x14ac:dyDescent="0.25">
      <c r="A23" s="86" t="s">
        <v>275</v>
      </c>
      <c r="B23" s="239">
        <f>SUM(B24:B25)</f>
        <v>426985.9</v>
      </c>
      <c r="C23" s="239">
        <f>SUM(C24:C25)</f>
        <v>426985.9</v>
      </c>
      <c r="D23" s="131">
        <f t="shared" si="0"/>
        <v>100</v>
      </c>
      <c r="E23" s="136"/>
    </row>
    <row r="24" spans="1:5" ht="15.75" x14ac:dyDescent="0.25">
      <c r="A24" s="144" t="s">
        <v>618</v>
      </c>
      <c r="B24" s="107">
        <v>131461.70000000001</v>
      </c>
      <c r="C24" s="107">
        <v>131461.70000000001</v>
      </c>
      <c r="D24" s="132">
        <f t="shared" si="0"/>
        <v>100</v>
      </c>
      <c r="E24" s="136"/>
    </row>
    <row r="25" spans="1:5" ht="31.5" x14ac:dyDescent="0.25">
      <c r="A25" s="238" t="s">
        <v>654</v>
      </c>
      <c r="B25" s="107">
        <v>295524.2</v>
      </c>
      <c r="C25" s="107">
        <v>295524.2</v>
      </c>
      <c r="D25" s="132">
        <f t="shared" si="0"/>
        <v>100</v>
      </c>
      <c r="E25" s="118"/>
    </row>
    <row r="26" spans="1:5" ht="15.75" x14ac:dyDescent="0.25">
      <c r="A26" s="86" t="s">
        <v>22</v>
      </c>
      <c r="B26" s="239">
        <f>SUM(B27:B31)</f>
        <v>3348705.5700000003</v>
      </c>
      <c r="C26" s="239">
        <f>SUM(C27:C31)</f>
        <v>3335234.23</v>
      </c>
      <c r="D26" s="131">
        <f t="shared" si="0"/>
        <v>99.59771500604036</v>
      </c>
      <c r="E26" s="118"/>
    </row>
    <row r="27" spans="1:5" ht="15.75" x14ac:dyDescent="0.25">
      <c r="A27" s="361" t="s">
        <v>655</v>
      </c>
      <c r="B27" s="241">
        <v>2661900</v>
      </c>
      <c r="C27" s="241">
        <v>2648627</v>
      </c>
      <c r="D27" s="132">
        <f t="shared" si="0"/>
        <v>99.501371201021826</v>
      </c>
      <c r="E27" s="180" t="s">
        <v>426</v>
      </c>
    </row>
    <row r="28" spans="1:5" ht="15.75" x14ac:dyDescent="0.25">
      <c r="A28" s="362"/>
      <c r="B28" s="107">
        <v>32368.639999999999</v>
      </c>
      <c r="C28" s="107">
        <v>32170.3</v>
      </c>
      <c r="D28" s="132">
        <f t="shared" si="0"/>
        <v>99.387246421227459</v>
      </c>
      <c r="E28" s="118" t="s">
        <v>428</v>
      </c>
    </row>
    <row r="29" spans="1:5" ht="31.5" x14ac:dyDescent="0.25">
      <c r="A29" s="90" t="s">
        <v>622</v>
      </c>
      <c r="B29" s="107">
        <v>175787</v>
      </c>
      <c r="C29" s="107">
        <v>175787</v>
      </c>
      <c r="D29" s="132">
        <f t="shared" si="0"/>
        <v>100</v>
      </c>
      <c r="E29" s="146"/>
    </row>
    <row r="30" spans="1:5" ht="31.5" x14ac:dyDescent="0.25">
      <c r="A30" s="144" t="s">
        <v>630</v>
      </c>
      <c r="B30" s="107">
        <v>211000</v>
      </c>
      <c r="C30" s="107">
        <v>211000</v>
      </c>
      <c r="D30" s="132">
        <f t="shared" si="0"/>
        <v>100</v>
      </c>
      <c r="E30" s="146"/>
    </row>
    <row r="31" spans="1:5" ht="36.75" customHeight="1" x14ac:dyDescent="0.25">
      <c r="A31" s="236" t="s">
        <v>670</v>
      </c>
      <c r="B31" s="107">
        <v>267649.93</v>
      </c>
      <c r="C31" s="107">
        <v>267649.93</v>
      </c>
      <c r="D31" s="132">
        <f t="shared" si="0"/>
        <v>100</v>
      </c>
      <c r="E31" s="173"/>
    </row>
    <row r="32" spans="1:5" ht="15.75" x14ac:dyDescent="0.25">
      <c r="A32" s="86" t="s">
        <v>20</v>
      </c>
      <c r="B32" s="239">
        <f>SUM(B33:B37)</f>
        <v>1534518.4100000001</v>
      </c>
      <c r="C32" s="239">
        <f>SUM(C33:C37)</f>
        <v>1534518.4100000001</v>
      </c>
      <c r="D32" s="131">
        <f t="shared" si="0"/>
        <v>100</v>
      </c>
      <c r="E32" s="118"/>
    </row>
    <row r="33" spans="1:5" ht="47.25" x14ac:dyDescent="0.25">
      <c r="A33" s="90" t="s">
        <v>656</v>
      </c>
      <c r="B33" s="107">
        <v>95530.2</v>
      </c>
      <c r="C33" s="107">
        <v>95530.2</v>
      </c>
      <c r="D33" s="132">
        <f>C33/B33*100</f>
        <v>100</v>
      </c>
      <c r="E33" s="118"/>
    </row>
    <row r="34" spans="1:5" ht="47.25" x14ac:dyDescent="0.25">
      <c r="A34" s="90" t="s">
        <v>657</v>
      </c>
      <c r="B34" s="107">
        <v>19949.96</v>
      </c>
      <c r="C34" s="107">
        <v>19949.96</v>
      </c>
      <c r="D34" s="132">
        <f t="shared" ref="D34:D37" si="1">C34/B34*100</f>
        <v>100</v>
      </c>
      <c r="E34" s="118"/>
    </row>
    <row r="35" spans="1:5" ht="31.5" x14ac:dyDescent="0.25">
      <c r="A35" s="90" t="s">
        <v>658</v>
      </c>
      <c r="B35" s="107">
        <v>528563.94999999995</v>
      </c>
      <c r="C35" s="107">
        <v>528563.94999999995</v>
      </c>
      <c r="D35" s="132">
        <f t="shared" si="1"/>
        <v>100</v>
      </c>
      <c r="E35" s="118"/>
    </row>
    <row r="36" spans="1:5" ht="15.75" x14ac:dyDescent="0.25">
      <c r="A36" s="144" t="s">
        <v>629</v>
      </c>
      <c r="B36" s="107">
        <v>89500</v>
      </c>
      <c r="C36" s="107">
        <v>89500</v>
      </c>
      <c r="D36" s="132">
        <f t="shared" si="1"/>
        <v>100</v>
      </c>
      <c r="E36" s="118"/>
    </row>
    <row r="37" spans="1:5" ht="31.5" x14ac:dyDescent="0.25">
      <c r="A37" s="90" t="s">
        <v>659</v>
      </c>
      <c r="B37" s="107">
        <v>800974.3</v>
      </c>
      <c r="C37" s="107">
        <v>800974.3</v>
      </c>
      <c r="D37" s="132">
        <f t="shared" si="1"/>
        <v>100</v>
      </c>
      <c r="E37" s="118"/>
    </row>
    <row r="38" spans="1:5" ht="15.75" x14ac:dyDescent="0.25">
      <c r="A38" s="86" t="s">
        <v>21</v>
      </c>
      <c r="B38" s="239">
        <f>SUM(B39:B48)</f>
        <v>12925005.309999999</v>
      </c>
      <c r="C38" s="239">
        <f>SUM(C39:C48)</f>
        <v>12880367.029999999</v>
      </c>
      <c r="D38" s="131">
        <f t="shared" si="0"/>
        <v>99.654636273414425</v>
      </c>
      <c r="E38" s="118"/>
    </row>
    <row r="39" spans="1:5" ht="31.5" x14ac:dyDescent="0.25">
      <c r="A39" s="144" t="s">
        <v>661</v>
      </c>
      <c r="B39" s="107">
        <v>1597680.29</v>
      </c>
      <c r="C39" s="242">
        <v>1597680.29</v>
      </c>
      <c r="D39" s="132">
        <f t="shared" si="0"/>
        <v>100</v>
      </c>
      <c r="E39" s="146"/>
    </row>
    <row r="40" spans="1:5" ht="15.75" x14ac:dyDescent="0.25">
      <c r="A40" s="144" t="s">
        <v>625</v>
      </c>
      <c r="B40" s="107">
        <v>89500</v>
      </c>
      <c r="C40" s="242">
        <v>89500</v>
      </c>
      <c r="D40" s="132">
        <f t="shared" si="0"/>
        <v>100</v>
      </c>
      <c r="E40" s="146"/>
    </row>
    <row r="41" spans="1:5" ht="15.75" x14ac:dyDescent="0.25">
      <c r="A41" s="144" t="s">
        <v>626</v>
      </c>
      <c r="B41" s="107">
        <v>215500</v>
      </c>
      <c r="C41" s="242">
        <v>215500</v>
      </c>
      <c r="D41" s="132">
        <f t="shared" si="0"/>
        <v>100</v>
      </c>
      <c r="E41" s="146"/>
    </row>
    <row r="42" spans="1:5" ht="31.5" x14ac:dyDescent="0.25">
      <c r="A42" s="144" t="s">
        <v>619</v>
      </c>
      <c r="B42" s="107">
        <v>94009.81</v>
      </c>
      <c r="C42" s="242">
        <v>94009.81</v>
      </c>
      <c r="D42" s="132">
        <f t="shared" si="0"/>
        <v>100</v>
      </c>
      <c r="E42" s="146"/>
    </row>
    <row r="43" spans="1:5" ht="15.75" x14ac:dyDescent="0.25">
      <c r="A43" s="144" t="s">
        <v>623</v>
      </c>
      <c r="B43" s="107">
        <v>300000</v>
      </c>
      <c r="C43" s="242">
        <v>300000</v>
      </c>
      <c r="D43" s="132">
        <f t="shared" si="0"/>
        <v>100</v>
      </c>
      <c r="E43" s="146"/>
    </row>
    <row r="44" spans="1:5" ht="15.75" x14ac:dyDescent="0.25">
      <c r="A44" s="90" t="s">
        <v>624</v>
      </c>
      <c r="B44" s="107">
        <v>128952</v>
      </c>
      <c r="C44" s="242">
        <v>128952</v>
      </c>
      <c r="D44" s="132">
        <f t="shared" si="0"/>
        <v>100</v>
      </c>
      <c r="E44" s="146"/>
    </row>
    <row r="45" spans="1:5" ht="31.5" x14ac:dyDescent="0.25">
      <c r="A45" s="144" t="s">
        <v>662</v>
      </c>
      <c r="B45" s="107">
        <v>49900.59</v>
      </c>
      <c r="C45" s="242">
        <v>49900.59</v>
      </c>
      <c r="D45" s="132">
        <f t="shared" si="0"/>
        <v>100</v>
      </c>
      <c r="E45" s="146"/>
    </row>
    <row r="46" spans="1:5" ht="15.75" x14ac:dyDescent="0.25">
      <c r="A46" s="361" t="s">
        <v>663</v>
      </c>
      <c r="B46" s="241">
        <v>8820500</v>
      </c>
      <c r="C46" s="241">
        <v>8776421</v>
      </c>
      <c r="D46" s="132">
        <f t="shared" si="0"/>
        <v>99.500266424805844</v>
      </c>
      <c r="E46" s="146" t="s">
        <v>426</v>
      </c>
    </row>
    <row r="47" spans="1:5" ht="15.75" x14ac:dyDescent="0.25">
      <c r="A47" s="362"/>
      <c r="B47" s="107">
        <v>107156.42</v>
      </c>
      <c r="C47" s="242">
        <v>106597.14</v>
      </c>
      <c r="D47" s="132">
        <f t="shared" si="0"/>
        <v>99.478071402534724</v>
      </c>
      <c r="E47" s="118" t="s">
        <v>428</v>
      </c>
    </row>
    <row r="48" spans="1:5" ht="31.5" x14ac:dyDescent="0.25">
      <c r="A48" s="238" t="s">
        <v>664</v>
      </c>
      <c r="B48" s="107">
        <v>1521806.2</v>
      </c>
      <c r="C48" s="107">
        <v>1521806.2</v>
      </c>
      <c r="D48" s="132">
        <f t="shared" si="0"/>
        <v>100</v>
      </c>
      <c r="E48" s="118"/>
    </row>
    <row r="49" spans="1:5" ht="15.75" x14ac:dyDescent="0.25">
      <c r="A49" s="86" t="s">
        <v>113</v>
      </c>
      <c r="B49" s="239">
        <f>SUM(B50:B55)</f>
        <v>6223947.3900000006</v>
      </c>
      <c r="C49" s="239">
        <f>SUM(C50:C55)</f>
        <v>6223947.3900000006</v>
      </c>
      <c r="D49" s="131">
        <f t="shared" si="0"/>
        <v>100</v>
      </c>
      <c r="E49" s="118"/>
    </row>
    <row r="50" spans="1:5" ht="31.5" x14ac:dyDescent="0.25">
      <c r="A50" s="144" t="s">
        <v>665</v>
      </c>
      <c r="B50" s="107">
        <v>4844638.47</v>
      </c>
      <c r="C50" s="107">
        <v>4844638.47</v>
      </c>
      <c r="D50" s="132">
        <f t="shared" si="0"/>
        <v>100</v>
      </c>
      <c r="E50" s="137"/>
    </row>
    <row r="51" spans="1:5" ht="31.5" x14ac:dyDescent="0.25">
      <c r="A51" s="144" t="s">
        <v>666</v>
      </c>
      <c r="B51" s="107">
        <v>543052.36</v>
      </c>
      <c r="C51" s="107">
        <v>543052.36</v>
      </c>
      <c r="D51" s="132">
        <f t="shared" si="0"/>
        <v>100</v>
      </c>
      <c r="E51" s="137"/>
    </row>
    <row r="52" spans="1:5" ht="31.5" x14ac:dyDescent="0.25">
      <c r="A52" s="144" t="s">
        <v>671</v>
      </c>
      <c r="B52" s="107">
        <v>195438.46</v>
      </c>
      <c r="C52" s="107">
        <v>195438.46</v>
      </c>
      <c r="D52" s="132">
        <f t="shared" si="0"/>
        <v>100</v>
      </c>
      <c r="E52" s="137"/>
    </row>
    <row r="53" spans="1:5" ht="31.5" x14ac:dyDescent="0.25">
      <c r="A53" s="144" t="s">
        <v>667</v>
      </c>
      <c r="B53" s="107">
        <v>344451.77</v>
      </c>
      <c r="C53" s="242">
        <v>344451.77</v>
      </c>
      <c r="D53" s="132">
        <f t="shared" si="0"/>
        <v>100</v>
      </c>
      <c r="E53" s="137"/>
    </row>
    <row r="54" spans="1:5" ht="15.75" x14ac:dyDescent="0.25">
      <c r="A54" s="144" t="s">
        <v>628</v>
      </c>
      <c r="B54" s="107">
        <v>89500</v>
      </c>
      <c r="C54" s="242">
        <v>89500</v>
      </c>
      <c r="D54" s="132">
        <f t="shared" si="0"/>
        <v>100</v>
      </c>
      <c r="E54" s="137"/>
    </row>
    <row r="55" spans="1:5" ht="31.5" x14ac:dyDescent="0.25">
      <c r="A55" s="144" t="s">
        <v>672</v>
      </c>
      <c r="B55" s="107">
        <v>206866.33</v>
      </c>
      <c r="C55" s="242">
        <v>206866.33</v>
      </c>
      <c r="D55" s="132">
        <f t="shared" si="0"/>
        <v>100</v>
      </c>
      <c r="E55" s="137"/>
    </row>
    <row r="56" spans="1:5" ht="15.75" x14ac:dyDescent="0.25">
      <c r="A56" s="86" t="s">
        <v>276</v>
      </c>
      <c r="B56" s="239">
        <f>SUM(B57:B57)</f>
        <v>79166.48</v>
      </c>
      <c r="C56" s="239">
        <f>SUM(C57:C57)</f>
        <v>79166.48</v>
      </c>
      <c r="D56" s="131">
        <f t="shared" si="0"/>
        <v>100</v>
      </c>
      <c r="E56" s="118"/>
    </row>
    <row r="57" spans="1:5" ht="47.25" x14ac:dyDescent="0.25">
      <c r="A57" s="90" t="s">
        <v>668</v>
      </c>
      <c r="B57" s="107">
        <v>79166.48</v>
      </c>
      <c r="C57" s="107">
        <v>79166.48</v>
      </c>
      <c r="D57" s="132">
        <f t="shared" ref="D57" si="2">C57/B57*100</f>
        <v>100</v>
      </c>
      <c r="E57" s="118"/>
    </row>
    <row r="58" spans="1:5" ht="15.75" x14ac:dyDescent="0.25">
      <c r="A58" s="175"/>
      <c r="B58" s="176"/>
      <c r="C58" s="176"/>
      <c r="D58" s="176"/>
      <c r="E58" s="177"/>
    </row>
    <row r="59" spans="1:5" ht="15.75" x14ac:dyDescent="0.25">
      <c r="A59" s="175"/>
      <c r="B59" s="176"/>
      <c r="C59" s="176"/>
      <c r="D59" s="176"/>
      <c r="E59" s="177"/>
    </row>
    <row r="60" spans="1:5" ht="15.75" x14ac:dyDescent="0.25">
      <c r="A60" s="175"/>
      <c r="B60" s="176"/>
      <c r="C60" s="176"/>
      <c r="D60" s="176"/>
      <c r="E60" s="177"/>
    </row>
    <row r="61" spans="1:5" ht="15.75" x14ac:dyDescent="0.25">
      <c r="A61" s="175"/>
      <c r="B61" s="176"/>
      <c r="C61" s="176"/>
      <c r="D61" s="176"/>
      <c r="E61" s="177"/>
    </row>
    <row r="62" spans="1:5" ht="15.75" x14ac:dyDescent="0.25">
      <c r="A62" s="175"/>
      <c r="B62" s="176"/>
      <c r="C62" s="176"/>
      <c r="D62" s="176"/>
      <c r="E62" s="177"/>
    </row>
    <row r="63" spans="1:5" ht="15.75" x14ac:dyDescent="0.25">
      <c r="A63" s="175"/>
      <c r="B63" s="176"/>
      <c r="C63" s="176"/>
      <c r="D63" s="176"/>
      <c r="E63" s="177"/>
    </row>
    <row r="64" spans="1:5" ht="15.75" x14ac:dyDescent="0.25">
      <c r="A64" s="175"/>
      <c r="B64" s="176"/>
      <c r="C64" s="176"/>
      <c r="D64" s="176"/>
      <c r="E64" s="177"/>
    </row>
    <row r="65" spans="1:5" ht="15.75" x14ac:dyDescent="0.25">
      <c r="A65" s="175"/>
      <c r="B65" s="176"/>
      <c r="C65" s="176"/>
      <c r="D65" s="176"/>
      <c r="E65" s="177"/>
    </row>
    <row r="66" spans="1:5" ht="15.75" x14ac:dyDescent="0.25">
      <c r="A66" s="175"/>
      <c r="B66" s="176"/>
      <c r="C66" s="176"/>
      <c r="D66" s="176"/>
      <c r="E66" s="177"/>
    </row>
    <row r="67" spans="1:5" ht="15.75" x14ac:dyDescent="0.25">
      <c r="A67" s="175"/>
      <c r="B67" s="176"/>
      <c r="C67" s="176"/>
      <c r="D67" s="176"/>
      <c r="E67" s="177"/>
    </row>
    <row r="68" spans="1:5" ht="15.75" x14ac:dyDescent="0.25">
      <c r="A68" s="175"/>
      <c r="B68" s="176"/>
      <c r="C68" s="176"/>
      <c r="D68" s="176"/>
      <c r="E68" s="177"/>
    </row>
    <row r="69" spans="1:5" ht="15.75" x14ac:dyDescent="0.25">
      <c r="A69" s="175"/>
      <c r="B69" s="176"/>
      <c r="C69" s="176"/>
      <c r="D69" s="176"/>
      <c r="E69" s="177"/>
    </row>
  </sheetData>
  <autoFilter ref="A4:E57"/>
  <mergeCells count="7">
    <mergeCell ref="A2:D2"/>
    <mergeCell ref="B3:C3"/>
    <mergeCell ref="A46:A47"/>
    <mergeCell ref="A27:A28"/>
    <mergeCell ref="A17:A18"/>
    <mergeCell ref="A15:A16"/>
    <mergeCell ref="A13:A14"/>
  </mergeCells>
  <phoneticPr fontId="19" type="noConversion"/>
  <pageMargins left="1.1811023622047245" right="0.59055118110236227" top="0.78740157480314965" bottom="0.78740157480314965" header="0.39370078740157483" footer="0.15748031496062992"/>
  <pageSetup paperSize="9" scale="53" fitToHeight="0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E87"/>
  <sheetViews>
    <sheetView workbookViewId="0">
      <selection activeCell="B8" sqref="B8:C81"/>
    </sheetView>
  </sheetViews>
  <sheetFormatPr defaultRowHeight="12.75" x14ac:dyDescent="0.2"/>
  <cols>
    <col min="1" max="1" width="67.85546875" style="81" customWidth="1"/>
    <col min="2" max="2" width="16" style="82" customWidth="1"/>
    <col min="3" max="3" width="16.28515625" style="82" customWidth="1"/>
    <col min="4" max="4" width="12.28515625" style="82" customWidth="1"/>
    <col min="5" max="5" width="18.85546875" style="1" customWidth="1"/>
    <col min="6" max="16384" width="9.140625" style="1"/>
  </cols>
  <sheetData>
    <row r="1" spans="1:5" ht="15.75" x14ac:dyDescent="0.25">
      <c r="E1" s="345" t="s">
        <v>605</v>
      </c>
    </row>
    <row r="2" spans="1:5" ht="15.75" x14ac:dyDescent="0.25">
      <c r="E2" s="346" t="s">
        <v>196</v>
      </c>
    </row>
    <row r="3" spans="1:5" ht="15.75" x14ac:dyDescent="0.2">
      <c r="A3" s="359" t="s">
        <v>833</v>
      </c>
      <c r="B3" s="359"/>
      <c r="C3" s="359"/>
      <c r="D3" s="359"/>
    </row>
    <row r="4" spans="1:5" x14ac:dyDescent="0.2">
      <c r="A4" s="83"/>
      <c r="B4" s="360"/>
      <c r="C4" s="360"/>
      <c r="D4" s="84"/>
    </row>
    <row r="5" spans="1:5" ht="103.5" customHeight="1" x14ac:dyDescent="0.2">
      <c r="A5" s="85" t="s">
        <v>201</v>
      </c>
      <c r="B5" s="91" t="s">
        <v>834</v>
      </c>
      <c r="C5" s="91" t="s">
        <v>621</v>
      </c>
      <c r="D5" s="91" t="s">
        <v>76</v>
      </c>
      <c r="E5" s="117" t="s">
        <v>240</v>
      </c>
    </row>
    <row r="6" spans="1:5" ht="26.25" x14ac:dyDescent="0.25">
      <c r="A6" s="86" t="s">
        <v>97</v>
      </c>
      <c r="B6" s="239">
        <f>SUM(B8:B12)</f>
        <v>86962688.930000007</v>
      </c>
      <c r="C6" s="239">
        <f>SUM(C8:C12)</f>
        <v>76677472.660000011</v>
      </c>
      <c r="D6" s="131">
        <f>C6/B6*100</f>
        <v>88.172840103554066</v>
      </c>
      <c r="E6" s="233" t="s">
        <v>632</v>
      </c>
    </row>
    <row r="7" spans="1:5" ht="15.75" x14ac:dyDescent="0.25">
      <c r="A7" s="87" t="s">
        <v>59</v>
      </c>
      <c r="B7" s="107"/>
      <c r="C7" s="107"/>
      <c r="D7" s="131"/>
      <c r="E7" s="118"/>
    </row>
    <row r="8" spans="1:5" ht="31.5" x14ac:dyDescent="0.25">
      <c r="A8" s="89" t="s">
        <v>633</v>
      </c>
      <c r="B8" s="244">
        <f>B32+B63+B40+B61+B62</f>
        <v>914696.2</v>
      </c>
      <c r="C8" s="244">
        <f>C32+C63+C40+C61+C62</f>
        <v>914696.2</v>
      </c>
      <c r="D8" s="131"/>
      <c r="E8" s="118" t="s">
        <v>635</v>
      </c>
    </row>
    <row r="9" spans="1:5" ht="31.5" x14ac:dyDescent="0.25">
      <c r="A9" s="89" t="s">
        <v>675</v>
      </c>
      <c r="B9" s="243">
        <f>B23+B24+B39+B47+B59+B60+B71+B72+B81</f>
        <v>34871175.560000002</v>
      </c>
      <c r="C9" s="243">
        <f>C23+C24+C39+C47+C59+C60+C71+C72+C81</f>
        <v>27540749.390000001</v>
      </c>
      <c r="D9" s="131"/>
      <c r="E9" s="118" t="s">
        <v>638</v>
      </c>
    </row>
    <row r="10" spans="1:5" ht="47.25" x14ac:dyDescent="0.25">
      <c r="A10" s="89" t="s">
        <v>277</v>
      </c>
      <c r="B10" s="240">
        <f>B21+B34+B56+B17+B19+B76+B79</f>
        <v>37268500</v>
      </c>
      <c r="C10" s="240">
        <f>C21+C34+C56+C17+C19+C76+C79</f>
        <v>34348673.530000001</v>
      </c>
      <c r="D10" s="147">
        <f>C10/B10*100</f>
        <v>92.165430672015248</v>
      </c>
      <c r="E10" s="118" t="s">
        <v>426</v>
      </c>
    </row>
    <row r="11" spans="1:5" ht="15.75" x14ac:dyDescent="0.25">
      <c r="A11" s="90" t="s">
        <v>60</v>
      </c>
      <c r="B11" s="107">
        <f>B15+B16+B22+B26+B27+B30+B31+B35+B38+B49+B52+B55+B57+B58+B65+B66+B67+B68+B70+B74+B18+B20+B42+B43+B44+B46+B28+B36+B37+B45+B50+B51+B53+B54+B69</f>
        <v>13718670.439999999</v>
      </c>
      <c r="C11" s="107">
        <f>C15+C16+C22+C26+C27+C30+C31+C35+C38+C49+C52+C55+C57+C58+C65+C66+C67+C68+C70+C74+C18+C20+C42+C43+C44+C46+C28+C36+C37+C45+C50+C51+C53+C54+C69</f>
        <v>13710694.01</v>
      </c>
      <c r="D11" s="132">
        <f t="shared" ref="D11:D74" si="0">C11/B11*100</f>
        <v>99.941857120667152</v>
      </c>
      <c r="E11" s="118" t="s">
        <v>427</v>
      </c>
    </row>
    <row r="12" spans="1:5" ht="31.5" x14ac:dyDescent="0.25">
      <c r="A12" s="90" t="s">
        <v>425</v>
      </c>
      <c r="B12" s="245">
        <f>B77+B80</f>
        <v>189646.72999999998</v>
      </c>
      <c r="C12" s="245">
        <f>C77+C80</f>
        <v>162659.53</v>
      </c>
      <c r="D12" s="132">
        <f t="shared" si="0"/>
        <v>85.769752001524097</v>
      </c>
      <c r="E12" s="118" t="s">
        <v>646</v>
      </c>
    </row>
    <row r="13" spans="1:5" ht="15.75" x14ac:dyDescent="0.25">
      <c r="A13" s="87" t="s">
        <v>257</v>
      </c>
      <c r="B13" s="107"/>
      <c r="C13" s="107"/>
      <c r="D13" s="132"/>
      <c r="E13" s="118"/>
    </row>
    <row r="14" spans="1:5" ht="15.75" x14ac:dyDescent="0.25">
      <c r="A14" s="86" t="s">
        <v>111</v>
      </c>
      <c r="B14" s="239">
        <f>SUM(B15:B24)</f>
        <v>19519934.259999998</v>
      </c>
      <c r="C14" s="239">
        <f>SUM(C15:C24)</f>
        <v>17403629.710000001</v>
      </c>
      <c r="D14" s="131">
        <f t="shared" si="0"/>
        <v>89.158239357718017</v>
      </c>
      <c r="E14" s="118"/>
    </row>
    <row r="15" spans="1:5" ht="31.5" x14ac:dyDescent="0.25">
      <c r="A15" s="144" t="s">
        <v>648</v>
      </c>
      <c r="B15" s="107">
        <v>240067.32</v>
      </c>
      <c r="C15" s="107">
        <v>240067.32</v>
      </c>
      <c r="D15" s="132">
        <f t="shared" si="0"/>
        <v>100</v>
      </c>
      <c r="E15" s="118"/>
    </row>
    <row r="16" spans="1:5" ht="31.5" x14ac:dyDescent="0.25">
      <c r="A16" s="144" t="s">
        <v>649</v>
      </c>
      <c r="B16" s="107">
        <v>15736.78</v>
      </c>
      <c r="C16" s="107">
        <v>15736.78</v>
      </c>
      <c r="D16" s="132">
        <f t="shared" si="0"/>
        <v>100</v>
      </c>
      <c r="E16" s="118"/>
    </row>
    <row r="17" spans="1:5" ht="15.75" x14ac:dyDescent="0.25">
      <c r="A17" s="363" t="s">
        <v>650</v>
      </c>
      <c r="B17" s="241">
        <v>1166000</v>
      </c>
      <c r="C17" s="241">
        <v>1097041</v>
      </c>
      <c r="D17" s="132">
        <f t="shared" si="0"/>
        <v>94.085849056603777</v>
      </c>
      <c r="E17" s="118" t="s">
        <v>426</v>
      </c>
    </row>
    <row r="18" spans="1:5" ht="15.75" x14ac:dyDescent="0.25">
      <c r="A18" s="364"/>
      <c r="B18" s="107">
        <v>14178.97</v>
      </c>
      <c r="C18" s="107">
        <v>13324.74</v>
      </c>
      <c r="D18" s="132">
        <f t="shared" si="0"/>
        <v>93.975373387488659</v>
      </c>
      <c r="E18" s="118" t="s">
        <v>428</v>
      </c>
    </row>
    <row r="19" spans="1:5" ht="15.75" x14ac:dyDescent="0.25">
      <c r="A19" s="361" t="s">
        <v>651</v>
      </c>
      <c r="B19" s="241">
        <v>2377100</v>
      </c>
      <c r="C19" s="241">
        <v>2123527</v>
      </c>
      <c r="D19" s="132">
        <f t="shared" si="0"/>
        <v>89.332674266963949</v>
      </c>
      <c r="E19" s="118" t="s">
        <v>426</v>
      </c>
    </row>
    <row r="20" spans="1:5" ht="15.75" x14ac:dyDescent="0.25">
      <c r="A20" s="362"/>
      <c r="B20" s="107">
        <v>28908.080000000002</v>
      </c>
      <c r="C20" s="107">
        <v>25792.77</v>
      </c>
      <c r="D20" s="132">
        <f t="shared" si="0"/>
        <v>89.223393597914495</v>
      </c>
      <c r="E20" s="118" t="s">
        <v>428</v>
      </c>
    </row>
    <row r="21" spans="1:5" ht="15.75" x14ac:dyDescent="0.25">
      <c r="A21" s="361" t="s">
        <v>652</v>
      </c>
      <c r="B21" s="241">
        <v>6580700</v>
      </c>
      <c r="C21" s="241">
        <v>6313191</v>
      </c>
      <c r="D21" s="132">
        <f t="shared" si="0"/>
        <v>95.93494613035088</v>
      </c>
      <c r="E21" s="118" t="s">
        <v>426</v>
      </c>
    </row>
    <row r="22" spans="1:5" ht="15.75" x14ac:dyDescent="0.25">
      <c r="A22" s="362"/>
      <c r="B22" s="242">
        <v>79927.83</v>
      </c>
      <c r="C22" s="242">
        <v>76678.559999999998</v>
      </c>
      <c r="D22" s="132">
        <f t="shared" si="0"/>
        <v>95.934745131952155</v>
      </c>
      <c r="E22" s="118" t="s">
        <v>428</v>
      </c>
    </row>
    <row r="23" spans="1:5" ht="31.5" x14ac:dyDescent="0.25">
      <c r="A23" s="238" t="s">
        <v>641</v>
      </c>
      <c r="B23" s="243">
        <v>5916017.7699999996</v>
      </c>
      <c r="C23" s="243">
        <v>4956757.37</v>
      </c>
      <c r="D23" s="132">
        <f t="shared" si="0"/>
        <v>83.785369867136154</v>
      </c>
      <c r="E23" s="118" t="s">
        <v>638</v>
      </c>
    </row>
    <row r="24" spans="1:5" ht="47.25" x14ac:dyDescent="0.25">
      <c r="A24" s="238" t="s">
        <v>642</v>
      </c>
      <c r="B24" s="243">
        <v>3101297.51</v>
      </c>
      <c r="C24" s="243">
        <v>2541513.17</v>
      </c>
      <c r="D24" s="132">
        <f t="shared" si="0"/>
        <v>81.949995503656154</v>
      </c>
      <c r="E24" s="118" t="s">
        <v>638</v>
      </c>
    </row>
    <row r="25" spans="1:5" ht="15.75" x14ac:dyDescent="0.25">
      <c r="A25" s="86" t="s">
        <v>112</v>
      </c>
      <c r="B25" s="239">
        <f>SUM(B26:B28)</f>
        <v>283922.40000000002</v>
      </c>
      <c r="C25" s="239">
        <f>SUM(C26:C28)</f>
        <v>283922.40000000002</v>
      </c>
      <c r="D25" s="131">
        <f t="shared" si="0"/>
        <v>100</v>
      </c>
      <c r="E25" s="118"/>
    </row>
    <row r="26" spans="1:5" ht="47.25" x14ac:dyDescent="0.25">
      <c r="A26" s="238" t="s">
        <v>653</v>
      </c>
      <c r="B26" s="107">
        <v>99428.4</v>
      </c>
      <c r="C26" s="107">
        <v>99428.4</v>
      </c>
      <c r="D26" s="132">
        <f t="shared" si="0"/>
        <v>100</v>
      </c>
      <c r="E26" s="118"/>
    </row>
    <row r="27" spans="1:5" ht="15.75" x14ac:dyDescent="0.25">
      <c r="A27" s="144" t="s">
        <v>631</v>
      </c>
      <c r="B27" s="107">
        <v>85000</v>
      </c>
      <c r="C27" s="107">
        <v>85000</v>
      </c>
      <c r="D27" s="132">
        <f t="shared" si="0"/>
        <v>100</v>
      </c>
      <c r="E27" s="118"/>
    </row>
    <row r="28" spans="1:5" ht="15.75" x14ac:dyDescent="0.25">
      <c r="A28" s="90" t="s">
        <v>627</v>
      </c>
      <c r="B28" s="107">
        <v>99494</v>
      </c>
      <c r="C28" s="107">
        <v>99494</v>
      </c>
      <c r="D28" s="132">
        <f t="shared" si="0"/>
        <v>100</v>
      </c>
      <c r="E28" s="118"/>
    </row>
    <row r="29" spans="1:5" ht="15.75" x14ac:dyDescent="0.25">
      <c r="A29" s="86" t="s">
        <v>275</v>
      </c>
      <c r="B29" s="239">
        <f>SUM(B30:B32)</f>
        <v>613286.03</v>
      </c>
      <c r="C29" s="239">
        <f>SUM(C30:C32)</f>
        <v>613286.03</v>
      </c>
      <c r="D29" s="131">
        <f t="shared" si="0"/>
        <v>100</v>
      </c>
      <c r="E29" s="136"/>
    </row>
    <row r="30" spans="1:5" ht="15.75" x14ac:dyDescent="0.25">
      <c r="A30" s="144" t="s">
        <v>618</v>
      </c>
      <c r="B30" s="107">
        <v>131461.70000000001</v>
      </c>
      <c r="C30" s="107">
        <v>131461.70000000001</v>
      </c>
      <c r="D30" s="132">
        <f t="shared" si="0"/>
        <v>100</v>
      </c>
      <c r="E30" s="136"/>
    </row>
    <row r="31" spans="1:5" ht="31.5" x14ac:dyDescent="0.25">
      <c r="A31" s="238" t="s">
        <v>654</v>
      </c>
      <c r="B31" s="107">
        <v>295524.2</v>
      </c>
      <c r="C31" s="107">
        <v>295524.2</v>
      </c>
      <c r="D31" s="132">
        <f t="shared" si="0"/>
        <v>100</v>
      </c>
      <c r="E31" s="118"/>
    </row>
    <row r="32" spans="1:5" ht="31.5" x14ac:dyDescent="0.25">
      <c r="A32" s="238" t="s">
        <v>634</v>
      </c>
      <c r="B32" s="244">
        <v>186300.13</v>
      </c>
      <c r="C32" s="244">
        <v>186300.13</v>
      </c>
      <c r="D32" s="132">
        <f t="shared" si="0"/>
        <v>100</v>
      </c>
      <c r="E32" s="118" t="s">
        <v>635</v>
      </c>
    </row>
    <row r="33" spans="1:5" ht="15.75" x14ac:dyDescent="0.25">
      <c r="A33" s="86" t="s">
        <v>22</v>
      </c>
      <c r="B33" s="239">
        <f>SUM(B34:B40)</f>
        <v>12990421.359999999</v>
      </c>
      <c r="C33" s="239">
        <f>SUM(C34:C40)</f>
        <v>10169981.050000001</v>
      </c>
      <c r="D33" s="131">
        <f t="shared" si="0"/>
        <v>78.288307731998003</v>
      </c>
      <c r="E33" s="118"/>
    </row>
    <row r="34" spans="1:5" ht="15.75" x14ac:dyDescent="0.25">
      <c r="A34" s="361" t="s">
        <v>655</v>
      </c>
      <c r="B34" s="241">
        <v>2661900</v>
      </c>
      <c r="C34" s="241">
        <v>2648627</v>
      </c>
      <c r="D34" s="132">
        <f t="shared" si="0"/>
        <v>99.501371201021826</v>
      </c>
      <c r="E34" s="180" t="s">
        <v>426</v>
      </c>
    </row>
    <row r="35" spans="1:5" ht="15.75" x14ac:dyDescent="0.25">
      <c r="A35" s="362"/>
      <c r="B35" s="107">
        <v>32368.639999999999</v>
      </c>
      <c r="C35" s="107">
        <v>32170.3</v>
      </c>
      <c r="D35" s="132">
        <f t="shared" si="0"/>
        <v>99.387246421227459</v>
      </c>
      <c r="E35" s="118" t="s">
        <v>428</v>
      </c>
    </row>
    <row r="36" spans="1:5" ht="31.5" x14ac:dyDescent="0.25">
      <c r="A36" s="90" t="s">
        <v>622</v>
      </c>
      <c r="B36" s="107">
        <v>175787</v>
      </c>
      <c r="C36" s="107">
        <v>175787</v>
      </c>
      <c r="D36" s="132">
        <f t="shared" si="0"/>
        <v>100</v>
      </c>
      <c r="E36" s="146"/>
    </row>
    <row r="37" spans="1:5" ht="31.5" x14ac:dyDescent="0.25">
      <c r="A37" s="144" t="s">
        <v>630</v>
      </c>
      <c r="B37" s="107">
        <v>211000</v>
      </c>
      <c r="C37" s="107">
        <v>211000</v>
      </c>
      <c r="D37" s="132">
        <f t="shared" si="0"/>
        <v>100</v>
      </c>
      <c r="E37" s="146"/>
    </row>
    <row r="38" spans="1:5" ht="36.75" customHeight="1" x14ac:dyDescent="0.25">
      <c r="A38" s="236" t="s">
        <v>670</v>
      </c>
      <c r="B38" s="107">
        <v>267649.93</v>
      </c>
      <c r="C38" s="107">
        <v>267649.93</v>
      </c>
      <c r="D38" s="132">
        <f t="shared" si="0"/>
        <v>100</v>
      </c>
      <c r="E38" s="173"/>
    </row>
    <row r="39" spans="1:5" ht="36.75" customHeight="1" x14ac:dyDescent="0.25">
      <c r="A39" s="236" t="s">
        <v>643</v>
      </c>
      <c r="B39" s="243">
        <v>9600511.7899999991</v>
      </c>
      <c r="C39" s="243">
        <v>6793542.8200000003</v>
      </c>
      <c r="D39" s="132">
        <f t="shared" si="0"/>
        <v>70.762298600333267</v>
      </c>
      <c r="E39" s="246" t="s">
        <v>638</v>
      </c>
    </row>
    <row r="40" spans="1:5" ht="36.75" customHeight="1" x14ac:dyDescent="0.25">
      <c r="A40" s="236" t="s">
        <v>645</v>
      </c>
      <c r="B40" s="244">
        <v>41204</v>
      </c>
      <c r="C40" s="244">
        <v>41204</v>
      </c>
      <c r="D40" s="132">
        <f t="shared" si="0"/>
        <v>100</v>
      </c>
      <c r="E40" s="246" t="s">
        <v>635</v>
      </c>
    </row>
    <row r="41" spans="1:5" ht="15.75" x14ac:dyDescent="0.25">
      <c r="A41" s="86" t="s">
        <v>20</v>
      </c>
      <c r="B41" s="239">
        <f>SUM(B42:B47)</f>
        <v>4693585.37</v>
      </c>
      <c r="C41" s="239">
        <f>SUM(C42:C47)</f>
        <v>4140748.92</v>
      </c>
      <c r="D41" s="131">
        <f t="shared" si="0"/>
        <v>88.221446795586886</v>
      </c>
      <c r="E41" s="118"/>
    </row>
    <row r="42" spans="1:5" ht="47.25" x14ac:dyDescent="0.25">
      <c r="A42" s="90" t="s">
        <v>656</v>
      </c>
      <c r="B42" s="107">
        <v>95530.2</v>
      </c>
      <c r="C42" s="107">
        <v>95530.2</v>
      </c>
      <c r="D42" s="132">
        <f>C42/B42*100</f>
        <v>100</v>
      </c>
      <c r="E42" s="118"/>
    </row>
    <row r="43" spans="1:5" ht="47.25" x14ac:dyDescent="0.25">
      <c r="A43" s="90" t="s">
        <v>657</v>
      </c>
      <c r="B43" s="107">
        <v>19949.96</v>
      </c>
      <c r="C43" s="107">
        <v>19949.96</v>
      </c>
      <c r="D43" s="132">
        <f t="shared" ref="D43:D47" si="1">C43/B43*100</f>
        <v>100</v>
      </c>
      <c r="E43" s="118"/>
    </row>
    <row r="44" spans="1:5" ht="31.5" x14ac:dyDescent="0.25">
      <c r="A44" s="90" t="s">
        <v>658</v>
      </c>
      <c r="B44" s="107">
        <v>528563.94999999995</v>
      </c>
      <c r="C44" s="107">
        <v>528563.94999999995</v>
      </c>
      <c r="D44" s="132">
        <f t="shared" si="1"/>
        <v>100</v>
      </c>
      <c r="E44" s="118"/>
    </row>
    <row r="45" spans="1:5" ht="15.75" x14ac:dyDescent="0.25">
      <c r="A45" s="144" t="s">
        <v>629</v>
      </c>
      <c r="B45" s="107">
        <v>89500</v>
      </c>
      <c r="C45" s="107">
        <v>89500</v>
      </c>
      <c r="D45" s="132">
        <f t="shared" si="1"/>
        <v>100</v>
      </c>
      <c r="E45" s="118"/>
    </row>
    <row r="46" spans="1:5" ht="31.5" x14ac:dyDescent="0.25">
      <c r="A46" s="90" t="s">
        <v>659</v>
      </c>
      <c r="B46" s="107">
        <v>800974.3</v>
      </c>
      <c r="C46" s="107">
        <v>800974.3</v>
      </c>
      <c r="D46" s="132">
        <f t="shared" si="1"/>
        <v>100</v>
      </c>
      <c r="E46" s="118"/>
    </row>
    <row r="47" spans="1:5" ht="31.5" x14ac:dyDescent="0.25">
      <c r="A47" s="90" t="s">
        <v>660</v>
      </c>
      <c r="B47" s="243">
        <v>3159066.96</v>
      </c>
      <c r="C47" s="243">
        <v>2606230.5099999998</v>
      </c>
      <c r="D47" s="132">
        <f t="shared" si="1"/>
        <v>82.500008483517533</v>
      </c>
      <c r="E47" s="118" t="s">
        <v>638</v>
      </c>
    </row>
    <row r="48" spans="1:5" ht="15.75" x14ac:dyDescent="0.25">
      <c r="A48" s="86" t="s">
        <v>21</v>
      </c>
      <c r="B48" s="239">
        <f>SUM(B49:B63)</f>
        <v>21532153.809999995</v>
      </c>
      <c r="C48" s="239">
        <f>SUM(C49:C63)</f>
        <v>20269917.189999998</v>
      </c>
      <c r="D48" s="131">
        <f t="shared" si="0"/>
        <v>94.137898924845189</v>
      </c>
      <c r="E48" s="118"/>
    </row>
    <row r="49" spans="1:5" ht="31.5" x14ac:dyDescent="0.25">
      <c r="A49" s="144" t="s">
        <v>661</v>
      </c>
      <c r="B49" s="107">
        <v>1597680.29</v>
      </c>
      <c r="C49" s="242">
        <v>1597680.29</v>
      </c>
      <c r="D49" s="132">
        <f t="shared" si="0"/>
        <v>100</v>
      </c>
      <c r="E49" s="146"/>
    </row>
    <row r="50" spans="1:5" ht="15.75" x14ac:dyDescent="0.25">
      <c r="A50" s="144" t="s">
        <v>625</v>
      </c>
      <c r="B50" s="107">
        <v>89500</v>
      </c>
      <c r="C50" s="242">
        <v>89500</v>
      </c>
      <c r="D50" s="132">
        <f t="shared" si="0"/>
        <v>100</v>
      </c>
      <c r="E50" s="146"/>
    </row>
    <row r="51" spans="1:5" ht="15.75" x14ac:dyDescent="0.25">
      <c r="A51" s="144" t="s">
        <v>626</v>
      </c>
      <c r="B51" s="107">
        <v>215500</v>
      </c>
      <c r="C51" s="242">
        <v>215500</v>
      </c>
      <c r="D51" s="132">
        <f t="shared" si="0"/>
        <v>100</v>
      </c>
      <c r="E51" s="146"/>
    </row>
    <row r="52" spans="1:5" ht="31.5" x14ac:dyDescent="0.25">
      <c r="A52" s="144" t="s">
        <v>619</v>
      </c>
      <c r="B52" s="107">
        <v>94009.81</v>
      </c>
      <c r="C52" s="242">
        <v>94009.81</v>
      </c>
      <c r="D52" s="132">
        <f t="shared" si="0"/>
        <v>100</v>
      </c>
      <c r="E52" s="146"/>
    </row>
    <row r="53" spans="1:5" ht="15.75" x14ac:dyDescent="0.25">
      <c r="A53" s="144" t="s">
        <v>623</v>
      </c>
      <c r="B53" s="107">
        <v>300000</v>
      </c>
      <c r="C53" s="242">
        <v>300000</v>
      </c>
      <c r="D53" s="132">
        <f t="shared" si="0"/>
        <v>100</v>
      </c>
      <c r="E53" s="146"/>
    </row>
    <row r="54" spans="1:5" ht="15.75" x14ac:dyDescent="0.25">
      <c r="A54" s="90" t="s">
        <v>624</v>
      </c>
      <c r="B54" s="107">
        <v>128952</v>
      </c>
      <c r="C54" s="242">
        <v>128952</v>
      </c>
      <c r="D54" s="132">
        <f t="shared" si="0"/>
        <v>100</v>
      </c>
      <c r="E54" s="146"/>
    </row>
    <row r="55" spans="1:5" ht="31.5" x14ac:dyDescent="0.25">
      <c r="A55" s="144" t="s">
        <v>662</v>
      </c>
      <c r="B55" s="107">
        <v>49900.59</v>
      </c>
      <c r="C55" s="242">
        <v>49900.59</v>
      </c>
      <c r="D55" s="132">
        <f t="shared" si="0"/>
        <v>100</v>
      </c>
      <c r="E55" s="146"/>
    </row>
    <row r="56" spans="1:5" ht="15.75" x14ac:dyDescent="0.25">
      <c r="A56" s="361" t="s">
        <v>663</v>
      </c>
      <c r="B56" s="241">
        <v>8820500</v>
      </c>
      <c r="C56" s="241">
        <v>8776421</v>
      </c>
      <c r="D56" s="132">
        <f t="shared" si="0"/>
        <v>99.500266424805844</v>
      </c>
      <c r="E56" s="146" t="s">
        <v>426</v>
      </c>
    </row>
    <row r="57" spans="1:5" ht="15.75" x14ac:dyDescent="0.25">
      <c r="A57" s="362"/>
      <c r="B57" s="107">
        <v>107156.42</v>
      </c>
      <c r="C57" s="242">
        <v>106597.14</v>
      </c>
      <c r="D57" s="132">
        <f t="shared" si="0"/>
        <v>99.478071402534724</v>
      </c>
      <c r="E57" s="118" t="s">
        <v>428</v>
      </c>
    </row>
    <row r="58" spans="1:5" ht="31.5" x14ac:dyDescent="0.25">
      <c r="A58" s="238" t="s">
        <v>664</v>
      </c>
      <c r="B58" s="107">
        <v>1521806.2</v>
      </c>
      <c r="C58" s="107">
        <v>1521806.2</v>
      </c>
      <c r="D58" s="132">
        <f t="shared" si="0"/>
        <v>100</v>
      </c>
      <c r="E58" s="118"/>
    </row>
    <row r="59" spans="1:5" ht="31.5" x14ac:dyDescent="0.25">
      <c r="A59" s="238" t="s">
        <v>636</v>
      </c>
      <c r="B59" s="243">
        <v>5264263.0599999996</v>
      </c>
      <c r="C59" s="243">
        <v>4233358.24</v>
      </c>
      <c r="D59" s="132">
        <f t="shared" si="0"/>
        <v>80.416920502449216</v>
      </c>
      <c r="E59" s="118" t="s">
        <v>638</v>
      </c>
    </row>
    <row r="60" spans="1:5" ht="31.5" x14ac:dyDescent="0.25">
      <c r="A60" s="238" t="s">
        <v>637</v>
      </c>
      <c r="B60" s="243">
        <v>2655693.37</v>
      </c>
      <c r="C60" s="243">
        <v>2468999.85</v>
      </c>
      <c r="D60" s="132">
        <f t="shared" si="0"/>
        <v>92.970064913781826</v>
      </c>
      <c r="E60" s="118" t="s">
        <v>638</v>
      </c>
    </row>
    <row r="61" spans="1:5" ht="47.25" x14ac:dyDescent="0.25">
      <c r="A61" s="238" t="s">
        <v>647</v>
      </c>
      <c r="B61" s="244">
        <v>258092.99</v>
      </c>
      <c r="C61" s="244">
        <v>258092.99</v>
      </c>
      <c r="D61" s="132">
        <f t="shared" si="0"/>
        <v>100</v>
      </c>
      <c r="E61" s="118" t="s">
        <v>635</v>
      </c>
    </row>
    <row r="62" spans="1:5" ht="31.5" x14ac:dyDescent="0.25">
      <c r="A62" s="238" t="s">
        <v>644</v>
      </c>
      <c r="B62" s="244">
        <v>150000</v>
      </c>
      <c r="C62" s="244">
        <v>150000</v>
      </c>
      <c r="D62" s="132">
        <f t="shared" si="0"/>
        <v>100</v>
      </c>
      <c r="E62" s="118" t="s">
        <v>635</v>
      </c>
    </row>
    <row r="63" spans="1:5" ht="15.75" x14ac:dyDescent="0.25">
      <c r="A63" s="144" t="s">
        <v>623</v>
      </c>
      <c r="B63" s="244">
        <v>279099.08</v>
      </c>
      <c r="C63" s="244">
        <v>279099.08</v>
      </c>
      <c r="D63" s="132">
        <f t="shared" si="0"/>
        <v>100</v>
      </c>
      <c r="E63" s="118" t="s">
        <v>635</v>
      </c>
    </row>
    <row r="64" spans="1:5" ht="15.75" x14ac:dyDescent="0.25">
      <c r="A64" s="86" t="s">
        <v>113</v>
      </c>
      <c r="B64" s="239">
        <f>SUM(B65:B72)</f>
        <v>10446935.42</v>
      </c>
      <c r="C64" s="239">
        <f>SUM(C65:C72)</f>
        <v>9212957.75</v>
      </c>
      <c r="D64" s="131">
        <f t="shared" si="0"/>
        <v>88.18813728246441</v>
      </c>
      <c r="E64" s="118"/>
    </row>
    <row r="65" spans="1:5" ht="31.5" x14ac:dyDescent="0.25">
      <c r="A65" s="144" t="s">
        <v>665</v>
      </c>
      <c r="B65" s="107">
        <v>4844638.47</v>
      </c>
      <c r="C65" s="107">
        <v>4844638.47</v>
      </c>
      <c r="D65" s="132">
        <f t="shared" si="0"/>
        <v>100</v>
      </c>
      <c r="E65" s="137"/>
    </row>
    <row r="66" spans="1:5" ht="31.5" x14ac:dyDescent="0.25">
      <c r="A66" s="144" t="s">
        <v>666</v>
      </c>
      <c r="B66" s="107">
        <v>543052.36</v>
      </c>
      <c r="C66" s="107">
        <v>543052.36</v>
      </c>
      <c r="D66" s="132">
        <f t="shared" si="0"/>
        <v>100</v>
      </c>
      <c r="E66" s="137"/>
    </row>
    <row r="67" spans="1:5" ht="31.5" x14ac:dyDescent="0.25">
      <c r="A67" s="144" t="s">
        <v>671</v>
      </c>
      <c r="B67" s="107">
        <v>195438.46</v>
      </c>
      <c r="C67" s="107">
        <v>195438.46</v>
      </c>
      <c r="D67" s="132">
        <f t="shared" si="0"/>
        <v>100</v>
      </c>
      <c r="E67" s="137"/>
    </row>
    <row r="68" spans="1:5" ht="31.5" x14ac:dyDescent="0.25">
      <c r="A68" s="144" t="s">
        <v>667</v>
      </c>
      <c r="B68" s="107">
        <v>344451.77</v>
      </c>
      <c r="C68" s="242">
        <v>344451.77</v>
      </c>
      <c r="D68" s="132">
        <f t="shared" si="0"/>
        <v>100</v>
      </c>
      <c r="E68" s="137"/>
    </row>
    <row r="69" spans="1:5" ht="15.75" x14ac:dyDescent="0.25">
      <c r="A69" s="144" t="s">
        <v>628</v>
      </c>
      <c r="B69" s="107">
        <v>89500</v>
      </c>
      <c r="C69" s="242">
        <v>89500</v>
      </c>
      <c r="D69" s="132">
        <f t="shared" si="0"/>
        <v>100</v>
      </c>
      <c r="E69" s="137"/>
    </row>
    <row r="70" spans="1:5" ht="31.5" x14ac:dyDescent="0.25">
      <c r="A70" s="144" t="s">
        <v>672</v>
      </c>
      <c r="B70" s="107">
        <v>206866.33</v>
      </c>
      <c r="C70" s="242">
        <v>206866.33</v>
      </c>
      <c r="D70" s="132">
        <f t="shared" si="0"/>
        <v>100</v>
      </c>
      <c r="E70" s="137"/>
    </row>
    <row r="71" spans="1:5" ht="47.25" x14ac:dyDescent="0.25">
      <c r="A71" s="238" t="s">
        <v>639</v>
      </c>
      <c r="B71" s="243">
        <v>4136496.08</v>
      </c>
      <c r="C71" s="243">
        <v>2902518.41</v>
      </c>
      <c r="D71" s="132">
        <f t="shared" si="0"/>
        <v>70.168527997251246</v>
      </c>
      <c r="E71" s="137" t="s">
        <v>638</v>
      </c>
    </row>
    <row r="72" spans="1:5" ht="31.5" x14ac:dyDescent="0.25">
      <c r="A72" s="238" t="s">
        <v>640</v>
      </c>
      <c r="B72" s="243">
        <v>86491.95</v>
      </c>
      <c r="C72" s="243">
        <v>86491.95</v>
      </c>
      <c r="D72" s="132">
        <f t="shared" si="0"/>
        <v>100</v>
      </c>
      <c r="E72" s="137" t="s">
        <v>638</v>
      </c>
    </row>
    <row r="73" spans="1:5" ht="15.75" x14ac:dyDescent="0.25">
      <c r="A73" s="86" t="s">
        <v>276</v>
      </c>
      <c r="B73" s="239">
        <f>SUM(B74:B74)</f>
        <v>79166.48</v>
      </c>
      <c r="C73" s="239">
        <f>SUM(C74:C74)</f>
        <v>79166.48</v>
      </c>
      <c r="D73" s="131">
        <f t="shared" si="0"/>
        <v>100</v>
      </c>
      <c r="E73" s="118"/>
    </row>
    <row r="74" spans="1:5" ht="47.25" x14ac:dyDescent="0.25">
      <c r="A74" s="90" t="s">
        <v>668</v>
      </c>
      <c r="B74" s="107">
        <v>79166.48</v>
      </c>
      <c r="C74" s="107">
        <v>79166.48</v>
      </c>
      <c r="D74" s="132">
        <f t="shared" si="0"/>
        <v>100</v>
      </c>
      <c r="E74" s="118"/>
    </row>
    <row r="75" spans="1:5" ht="15.75" x14ac:dyDescent="0.25">
      <c r="A75" s="86" t="s">
        <v>424</v>
      </c>
      <c r="B75" s="239">
        <f>SUM(B76:B77)</f>
        <v>8303300</v>
      </c>
      <c r="C75" s="239">
        <f>SUM(C76:C77)</f>
        <v>6057046.3300000001</v>
      </c>
      <c r="D75" s="131">
        <f>C75/B75*100</f>
        <v>72.947458600797276</v>
      </c>
      <c r="E75" s="178"/>
    </row>
    <row r="76" spans="1:5" ht="15.75" x14ac:dyDescent="0.25">
      <c r="A76" s="365" t="s">
        <v>674</v>
      </c>
      <c r="B76" s="241">
        <v>8203600</v>
      </c>
      <c r="C76" s="241">
        <v>5984333.5300000003</v>
      </c>
      <c r="D76" s="132">
        <f t="shared" ref="D76:D81" si="2">C76/B76*100</f>
        <v>72.947651396947691</v>
      </c>
      <c r="E76" s="118" t="s">
        <v>426</v>
      </c>
    </row>
    <row r="77" spans="1:5" ht="15.75" x14ac:dyDescent="0.25">
      <c r="A77" s="366"/>
      <c r="B77" s="107">
        <v>99700</v>
      </c>
      <c r="C77" s="107">
        <v>72712.800000000003</v>
      </c>
      <c r="D77" s="132">
        <f t="shared" si="2"/>
        <v>72.931594784353067</v>
      </c>
      <c r="E77" s="118" t="s">
        <v>428</v>
      </c>
    </row>
    <row r="78" spans="1:5" ht="15.75" x14ac:dyDescent="0.25">
      <c r="A78" s="86" t="s">
        <v>114</v>
      </c>
      <c r="B78" s="239">
        <f>SUM(B79:B81)</f>
        <v>8499983.8000000007</v>
      </c>
      <c r="C78" s="239">
        <f>SUM(C79:C81)</f>
        <v>8446816.8000000007</v>
      </c>
      <c r="D78" s="131">
        <f t="shared" si="2"/>
        <v>99.37450469023247</v>
      </c>
      <c r="E78" s="179"/>
    </row>
    <row r="79" spans="1:5" ht="31.5" customHeight="1" x14ac:dyDescent="0.25">
      <c r="A79" s="365" t="s">
        <v>669</v>
      </c>
      <c r="B79" s="241">
        <v>7458700</v>
      </c>
      <c r="C79" s="241">
        <v>7405533</v>
      </c>
      <c r="D79" s="132">
        <f t="shared" si="2"/>
        <v>99.28718141231046</v>
      </c>
      <c r="E79" s="118" t="s">
        <v>426</v>
      </c>
    </row>
    <row r="80" spans="1:5" ht="15.75" x14ac:dyDescent="0.25">
      <c r="A80" s="366"/>
      <c r="B80" s="107">
        <v>89946.73</v>
      </c>
      <c r="C80" s="107">
        <v>89946.73</v>
      </c>
      <c r="D80" s="132">
        <f t="shared" si="2"/>
        <v>100</v>
      </c>
      <c r="E80" s="118" t="s">
        <v>428</v>
      </c>
    </row>
    <row r="81" spans="1:5" ht="31.5" x14ac:dyDescent="0.25">
      <c r="A81" s="90" t="s">
        <v>673</v>
      </c>
      <c r="B81" s="243">
        <v>951337.07</v>
      </c>
      <c r="C81" s="243">
        <v>951337.07</v>
      </c>
      <c r="D81" s="132">
        <f t="shared" si="2"/>
        <v>100</v>
      </c>
      <c r="E81" s="118" t="s">
        <v>638</v>
      </c>
    </row>
    <row r="82" spans="1:5" ht="15.75" x14ac:dyDescent="0.25">
      <c r="A82" s="175"/>
      <c r="B82" s="176"/>
      <c r="C82" s="176"/>
      <c r="D82" s="176"/>
      <c r="E82" s="177"/>
    </row>
    <row r="83" spans="1:5" ht="15.75" x14ac:dyDescent="0.25">
      <c r="A83" s="175"/>
      <c r="B83" s="176"/>
      <c r="C83" s="176"/>
      <c r="D83" s="176"/>
      <c r="E83" s="177"/>
    </row>
    <row r="84" spans="1:5" ht="15.75" x14ac:dyDescent="0.25">
      <c r="A84" s="175"/>
      <c r="B84" s="176"/>
      <c r="C84" s="176"/>
      <c r="D84" s="176"/>
      <c r="E84" s="177"/>
    </row>
    <row r="85" spans="1:5" ht="15.75" x14ac:dyDescent="0.25">
      <c r="A85" s="175"/>
      <c r="B85" s="176"/>
      <c r="C85" s="176"/>
      <c r="D85" s="176"/>
      <c r="E85" s="177"/>
    </row>
    <row r="86" spans="1:5" ht="15.75" x14ac:dyDescent="0.25">
      <c r="A86" s="175"/>
      <c r="B86" s="176"/>
      <c r="C86" s="176"/>
      <c r="D86" s="176"/>
      <c r="E86" s="177"/>
    </row>
    <row r="87" spans="1:5" ht="15.75" x14ac:dyDescent="0.25">
      <c r="A87" s="175"/>
      <c r="B87" s="176"/>
      <c r="C87" s="176"/>
      <c r="D87" s="176"/>
      <c r="E87" s="177"/>
    </row>
  </sheetData>
  <autoFilter ref="A5:E81"/>
  <mergeCells count="9">
    <mergeCell ref="A56:A57"/>
    <mergeCell ref="A76:A77"/>
    <mergeCell ref="A79:A80"/>
    <mergeCell ref="A3:D3"/>
    <mergeCell ref="B4:C4"/>
    <mergeCell ref="A17:A18"/>
    <mergeCell ref="A19:A20"/>
    <mergeCell ref="A21:A22"/>
    <mergeCell ref="A34:A35"/>
  </mergeCells>
  <pageMargins left="1.1811023622047245" right="0.59055118110236227" top="0.78740157480314965" bottom="0.78740157480314965" header="0.39370078740157483" footer="0.15748031496062992"/>
  <pageSetup paperSize="9" scale="64" fitToHeight="0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M99"/>
  <sheetViews>
    <sheetView tabSelected="1" workbookViewId="0">
      <pane ySplit="7" topLeftCell="A59" activePane="bottomLeft" state="frozen"/>
      <selection pane="bottomLeft" activeCell="K64" sqref="K64"/>
    </sheetView>
  </sheetViews>
  <sheetFormatPr defaultRowHeight="12.75" x14ac:dyDescent="0.2"/>
  <cols>
    <col min="1" max="1" width="29" customWidth="1"/>
    <col min="2" max="2" width="12.140625" bestFit="1" customWidth="1"/>
    <col min="3" max="3" width="11.28515625" bestFit="1" customWidth="1"/>
    <col min="4" max="5" width="10.140625" bestFit="1" customWidth="1"/>
    <col min="6" max="6" width="9" customWidth="1"/>
    <col min="7" max="7" width="8.85546875" customWidth="1"/>
    <col min="8" max="8" width="27.7109375" customWidth="1"/>
    <col min="9" max="9" width="10.140625" bestFit="1" customWidth="1"/>
    <col min="10" max="10" width="9.85546875" customWidth="1"/>
  </cols>
  <sheetData>
    <row r="1" spans="1:10" x14ac:dyDescent="0.2">
      <c r="A1" s="39"/>
      <c r="B1" s="39"/>
      <c r="C1" s="39"/>
      <c r="D1" s="39"/>
      <c r="E1" s="39"/>
      <c r="F1" s="5"/>
      <c r="G1" s="5"/>
      <c r="H1" s="72" t="s">
        <v>199</v>
      </c>
      <c r="I1" s="23"/>
    </row>
    <row r="2" spans="1:10" x14ac:dyDescent="0.2">
      <c r="A2" s="39"/>
      <c r="B2" s="39"/>
      <c r="C2" s="39"/>
      <c r="D2" s="39"/>
      <c r="E2" s="39"/>
      <c r="F2" s="5"/>
      <c r="G2" s="5"/>
      <c r="H2" s="73" t="s">
        <v>196</v>
      </c>
      <c r="I2" s="23"/>
    </row>
    <row r="3" spans="1:10" ht="36.75" customHeight="1" x14ac:dyDescent="0.25">
      <c r="A3" s="388" t="s">
        <v>676</v>
      </c>
      <c r="B3" s="388"/>
      <c r="C3" s="388"/>
      <c r="D3" s="388"/>
      <c r="E3" s="388"/>
      <c r="F3" s="388"/>
      <c r="G3" s="388"/>
      <c r="H3" s="388"/>
      <c r="I3" s="222" t="s">
        <v>467</v>
      </c>
      <c r="J3" s="211" t="s">
        <v>468</v>
      </c>
    </row>
    <row r="4" spans="1:10" x14ac:dyDescent="0.2">
      <c r="A4" s="39"/>
      <c r="B4" s="39"/>
      <c r="C4" s="39"/>
      <c r="D4" s="391"/>
      <c r="E4" s="391"/>
      <c r="F4" s="391" t="s">
        <v>51</v>
      </c>
      <c r="G4" s="391"/>
      <c r="H4" s="5"/>
    </row>
    <row r="5" spans="1:10" ht="81.75" customHeight="1" x14ac:dyDescent="0.2">
      <c r="A5" s="392" t="s">
        <v>78</v>
      </c>
      <c r="B5" s="392" t="s">
        <v>269</v>
      </c>
      <c r="C5" s="392"/>
      <c r="D5" s="392" t="s">
        <v>166</v>
      </c>
      <c r="E5" s="392"/>
      <c r="F5" s="393" t="s">
        <v>158</v>
      </c>
      <c r="G5" s="393" t="s">
        <v>159</v>
      </c>
      <c r="H5" s="389" t="s">
        <v>87</v>
      </c>
    </row>
    <row r="6" spans="1:10" ht="51" customHeight="1" x14ac:dyDescent="0.2">
      <c r="A6" s="392"/>
      <c r="B6" s="186" t="s">
        <v>677</v>
      </c>
      <c r="C6" s="40" t="s">
        <v>79</v>
      </c>
      <c r="D6" s="186" t="s">
        <v>677</v>
      </c>
      <c r="E6" s="40" t="s">
        <v>79</v>
      </c>
      <c r="F6" s="393"/>
      <c r="G6" s="393"/>
      <c r="H6" s="390"/>
    </row>
    <row r="7" spans="1:10" x14ac:dyDescent="0.2">
      <c r="A7" s="40" t="s">
        <v>80</v>
      </c>
      <c r="B7" s="41" t="s">
        <v>81</v>
      </c>
      <c r="C7" s="40">
        <v>3</v>
      </c>
      <c r="D7" s="41" t="s">
        <v>82</v>
      </c>
      <c r="E7" s="40">
        <v>5</v>
      </c>
      <c r="F7" s="42" t="s">
        <v>414</v>
      </c>
      <c r="G7" s="42" t="s">
        <v>413</v>
      </c>
      <c r="H7" s="43">
        <v>8</v>
      </c>
    </row>
    <row r="8" spans="1:10" ht="15.75" x14ac:dyDescent="0.25">
      <c r="A8" s="112"/>
      <c r="B8" s="44">
        <f>B11+B23+B30+B34+B41+B47+B51+B54+B63+B70+B78+B25+B32+B9+B74+B76</f>
        <v>257354.90000000005</v>
      </c>
      <c r="C8" s="44">
        <f t="shared" ref="C8:E8" si="0">C11+C23+C30+C34+C41+C47+C51+C54+C63+C70+C78+C25+C32+C9+C74+C76</f>
        <v>235524.6</v>
      </c>
      <c r="D8" s="44">
        <f t="shared" si="0"/>
        <v>3103.8</v>
      </c>
      <c r="E8" s="44">
        <f t="shared" si="0"/>
        <v>3041.2</v>
      </c>
      <c r="F8" s="45"/>
      <c r="G8" s="45"/>
      <c r="H8" s="22"/>
    </row>
    <row r="9" spans="1:10" ht="26.25" x14ac:dyDescent="0.25">
      <c r="A9" s="119" t="s">
        <v>245</v>
      </c>
      <c r="B9" s="44">
        <f>B10</f>
        <v>238.2</v>
      </c>
      <c r="C9" s="44">
        <f t="shared" ref="C9:E9" si="1">C10</f>
        <v>238.2</v>
      </c>
      <c r="D9" s="44">
        <f t="shared" si="1"/>
        <v>2.2999999999999998</v>
      </c>
      <c r="E9" s="44">
        <f t="shared" si="1"/>
        <v>2.2999999999999998</v>
      </c>
      <c r="F9" s="45"/>
      <c r="G9" s="45"/>
      <c r="H9" s="22"/>
    </row>
    <row r="10" spans="1:10" ht="51" x14ac:dyDescent="0.2">
      <c r="A10" s="120" t="s">
        <v>246</v>
      </c>
      <c r="B10" s="121">
        <v>238.2</v>
      </c>
      <c r="C10" s="121">
        <v>238.2</v>
      </c>
      <c r="D10" s="218">
        <v>2.2999999999999998</v>
      </c>
      <c r="E10" s="218">
        <v>2.2999999999999998</v>
      </c>
      <c r="F10" s="189">
        <f>D10/(B10+D10)*100</f>
        <v>0.95634095634095617</v>
      </c>
      <c r="G10" s="189">
        <v>1</v>
      </c>
      <c r="H10" s="122" t="s">
        <v>720</v>
      </c>
      <c r="I10" s="130">
        <v>7555</v>
      </c>
    </row>
    <row r="11" spans="1:10" ht="25.5" x14ac:dyDescent="0.2">
      <c r="A11" s="46" t="s">
        <v>83</v>
      </c>
      <c r="B11" s="47">
        <f>SUM(B12:B22)</f>
        <v>38702.799999999996</v>
      </c>
      <c r="C11" s="47">
        <f>SUM(C12:C22)</f>
        <v>36588.199999999997</v>
      </c>
      <c r="D11" s="47">
        <f>SUM(D12:D22)</f>
        <v>257</v>
      </c>
      <c r="E11" s="47">
        <f>SUM(E12:E22)</f>
        <v>255.5</v>
      </c>
      <c r="F11" s="48"/>
      <c r="G11" s="48"/>
      <c r="H11" s="116"/>
      <c r="I11" s="123"/>
    </row>
    <row r="12" spans="1:10" ht="102" x14ac:dyDescent="0.2">
      <c r="A12" s="49" t="s">
        <v>161</v>
      </c>
      <c r="B12" s="50">
        <v>87.3</v>
      </c>
      <c r="C12" s="50">
        <v>33.4</v>
      </c>
      <c r="D12" s="50">
        <v>0</v>
      </c>
      <c r="E12" s="50">
        <v>0</v>
      </c>
      <c r="F12" s="377" t="s">
        <v>157</v>
      </c>
      <c r="G12" s="378"/>
      <c r="H12" s="122" t="s">
        <v>464</v>
      </c>
      <c r="I12" s="129">
        <v>7556</v>
      </c>
    </row>
    <row r="13" spans="1:10" ht="255" x14ac:dyDescent="0.2">
      <c r="A13" s="49" t="s">
        <v>279</v>
      </c>
      <c r="B13" s="50">
        <v>93.5</v>
      </c>
      <c r="C13" s="50">
        <v>69.5</v>
      </c>
      <c r="D13" s="50">
        <v>0</v>
      </c>
      <c r="E13" s="50">
        <v>0</v>
      </c>
      <c r="F13" s="377" t="s">
        <v>157</v>
      </c>
      <c r="G13" s="378"/>
      <c r="H13" s="122" t="s">
        <v>465</v>
      </c>
      <c r="I13" s="128">
        <v>7554</v>
      </c>
    </row>
    <row r="14" spans="1:10" ht="178.5" x14ac:dyDescent="0.2">
      <c r="A14" s="49" t="s">
        <v>259</v>
      </c>
      <c r="B14" s="50">
        <v>14787.6</v>
      </c>
      <c r="C14" s="50">
        <v>14594.1</v>
      </c>
      <c r="D14" s="50">
        <v>0</v>
      </c>
      <c r="E14" s="50">
        <v>0</v>
      </c>
      <c r="F14" s="377" t="s">
        <v>157</v>
      </c>
      <c r="G14" s="378"/>
      <c r="H14" s="122" t="s">
        <v>754</v>
      </c>
      <c r="I14" s="128">
        <v>5303</v>
      </c>
    </row>
    <row r="15" spans="1:10" ht="216.75" x14ac:dyDescent="0.2">
      <c r="A15" s="49" t="s">
        <v>260</v>
      </c>
      <c r="B15" s="50">
        <v>6159.3</v>
      </c>
      <c r="C15" s="50">
        <v>5435.5</v>
      </c>
      <c r="D15" s="50">
        <v>7</v>
      </c>
      <c r="E15" s="50">
        <v>5.5</v>
      </c>
      <c r="F15" s="138">
        <f>D15/(B15+D15)*100</f>
        <v>0.11352026336701102</v>
      </c>
      <c r="G15" s="138">
        <f>E15/(C15+E15)*100</f>
        <v>0.10108435949274031</v>
      </c>
      <c r="H15" s="122" t="s">
        <v>755</v>
      </c>
      <c r="I15" s="128" t="s">
        <v>261</v>
      </c>
    </row>
    <row r="16" spans="1:10" ht="89.25" x14ac:dyDescent="0.2">
      <c r="A16" s="188" t="s">
        <v>678</v>
      </c>
      <c r="B16" s="50">
        <v>3116</v>
      </c>
      <c r="C16" s="50">
        <v>3116</v>
      </c>
      <c r="D16" s="50">
        <v>164</v>
      </c>
      <c r="E16" s="50">
        <v>164</v>
      </c>
      <c r="F16" s="138">
        <f>D16/(B16+D16)*100</f>
        <v>5</v>
      </c>
      <c r="G16" s="138">
        <v>5</v>
      </c>
      <c r="H16" s="122" t="s">
        <v>756</v>
      </c>
      <c r="I16" s="128">
        <v>7470</v>
      </c>
    </row>
    <row r="17" spans="1:9" ht="89.25" x14ac:dyDescent="0.2">
      <c r="A17" s="188" t="s">
        <v>682</v>
      </c>
      <c r="B17" s="50">
        <v>255.6</v>
      </c>
      <c r="C17" s="50">
        <v>255.5</v>
      </c>
      <c r="D17" s="50">
        <v>0</v>
      </c>
      <c r="E17" s="50">
        <v>0</v>
      </c>
      <c r="F17" s="377" t="s">
        <v>157</v>
      </c>
      <c r="G17" s="378"/>
      <c r="H17" s="122" t="s">
        <v>683</v>
      </c>
      <c r="I17" s="248" t="s">
        <v>681</v>
      </c>
    </row>
    <row r="18" spans="1:9" ht="127.5" x14ac:dyDescent="0.2">
      <c r="A18" s="49" t="s">
        <v>215</v>
      </c>
      <c r="B18" s="50">
        <v>7311.8</v>
      </c>
      <c r="C18" s="50">
        <v>6192.7</v>
      </c>
      <c r="D18" s="50">
        <v>0</v>
      </c>
      <c r="E18" s="50">
        <v>0</v>
      </c>
      <c r="F18" s="377" t="s">
        <v>157</v>
      </c>
      <c r="G18" s="378"/>
      <c r="H18" s="122" t="s">
        <v>831</v>
      </c>
      <c r="I18" s="128">
        <v>7566</v>
      </c>
    </row>
    <row r="19" spans="1:9" ht="255" hidden="1" x14ac:dyDescent="0.2">
      <c r="A19" s="49" t="s">
        <v>280</v>
      </c>
      <c r="B19" s="50">
        <v>0</v>
      </c>
      <c r="C19" s="50">
        <v>0</v>
      </c>
      <c r="D19" s="50">
        <v>0</v>
      </c>
      <c r="E19" s="50">
        <v>0</v>
      </c>
      <c r="F19" s="377" t="s">
        <v>157</v>
      </c>
      <c r="G19" s="378"/>
      <c r="H19" s="122" t="s">
        <v>270</v>
      </c>
      <c r="I19" s="128">
        <v>7587</v>
      </c>
    </row>
    <row r="20" spans="1:9" ht="102" x14ac:dyDescent="0.2">
      <c r="A20" s="49" t="s">
        <v>324</v>
      </c>
      <c r="B20" s="50">
        <v>2930</v>
      </c>
      <c r="C20" s="50">
        <v>2929.8</v>
      </c>
      <c r="D20" s="50">
        <v>29.6</v>
      </c>
      <c r="E20" s="50">
        <v>29.6</v>
      </c>
      <c r="F20" s="51">
        <f>D20/(B20+D20)*100</f>
        <v>1.0001351533991081</v>
      </c>
      <c r="G20" s="51">
        <v>1</v>
      </c>
      <c r="H20" s="122" t="s">
        <v>680</v>
      </c>
      <c r="I20" s="123">
        <v>7563</v>
      </c>
    </row>
    <row r="21" spans="1:9" ht="90" x14ac:dyDescent="0.2">
      <c r="A21" s="49" t="s">
        <v>679</v>
      </c>
      <c r="B21" s="50">
        <v>1072</v>
      </c>
      <c r="C21" s="50">
        <v>1072</v>
      </c>
      <c r="D21" s="50">
        <v>56.4</v>
      </c>
      <c r="E21" s="50">
        <v>56.4</v>
      </c>
      <c r="F21" s="51">
        <f>D21/(B21+D21)*100</f>
        <v>4.9982275788727399</v>
      </c>
      <c r="G21" s="51">
        <v>5</v>
      </c>
      <c r="H21" s="122" t="s">
        <v>721</v>
      </c>
      <c r="I21" s="123">
        <v>7559</v>
      </c>
    </row>
    <row r="22" spans="1:9" ht="123.75" x14ac:dyDescent="0.2">
      <c r="A22" s="49" t="s">
        <v>219</v>
      </c>
      <c r="B22" s="50">
        <v>2889.7</v>
      </c>
      <c r="C22" s="50">
        <v>2889.7</v>
      </c>
      <c r="D22" s="50">
        <v>0</v>
      </c>
      <c r="E22" s="50">
        <v>0</v>
      </c>
      <c r="F22" s="377" t="s">
        <v>157</v>
      </c>
      <c r="G22" s="378"/>
      <c r="H22" s="122" t="s">
        <v>757</v>
      </c>
      <c r="I22" s="124" t="s">
        <v>214</v>
      </c>
    </row>
    <row r="23" spans="1:9" ht="63.75" x14ac:dyDescent="0.2">
      <c r="A23" s="46" t="s">
        <v>443</v>
      </c>
      <c r="B23" s="47">
        <f>SUM(B24:B24)</f>
        <v>601.29999999999995</v>
      </c>
      <c r="C23" s="47">
        <f>SUM(C24:C24)</f>
        <v>601.29999999999995</v>
      </c>
      <c r="D23" s="47">
        <f>SUM(D24:D24)</f>
        <v>31.6</v>
      </c>
      <c r="E23" s="47">
        <f>SUM(E24:E24)</f>
        <v>31.6</v>
      </c>
      <c r="F23" s="48"/>
      <c r="G23" s="48"/>
      <c r="H23" s="122"/>
      <c r="I23" s="123"/>
    </row>
    <row r="24" spans="1:9" ht="51" x14ac:dyDescent="0.2">
      <c r="A24" s="188" t="s">
        <v>445</v>
      </c>
      <c r="B24" s="50">
        <v>601.29999999999995</v>
      </c>
      <c r="C24" s="50">
        <v>601.29999999999995</v>
      </c>
      <c r="D24" s="50">
        <v>31.6</v>
      </c>
      <c r="E24" s="50">
        <v>31.6</v>
      </c>
      <c r="F24" s="189">
        <f>D24/(B24+D24)*100</f>
        <v>4.9928898720176962</v>
      </c>
      <c r="G24" s="189">
        <v>5</v>
      </c>
      <c r="H24" s="122" t="s">
        <v>758</v>
      </c>
      <c r="I24" s="190" t="s">
        <v>444</v>
      </c>
    </row>
    <row r="25" spans="1:9" ht="63.75" x14ac:dyDescent="0.2">
      <c r="A25" s="46" t="s">
        <v>442</v>
      </c>
      <c r="B25" s="53">
        <f>SUM(B26:B29)</f>
        <v>73778.600000000006</v>
      </c>
      <c r="C25" s="53">
        <f>SUM(C26:C29)</f>
        <v>64119.5</v>
      </c>
      <c r="D25" s="53">
        <f>SUM(D26:D29)</f>
        <v>452.09999999999997</v>
      </c>
      <c r="E25" s="53">
        <f>SUM(E26:E29)</f>
        <v>417.2</v>
      </c>
      <c r="F25" s="53">
        <v>0</v>
      </c>
      <c r="G25" s="53">
        <v>0</v>
      </c>
      <c r="H25" s="122"/>
      <c r="I25" s="123"/>
    </row>
    <row r="26" spans="1:9" ht="65.25" customHeight="1" x14ac:dyDescent="0.2">
      <c r="A26" s="384" t="s">
        <v>325</v>
      </c>
      <c r="B26" s="50">
        <v>21606.2</v>
      </c>
      <c r="C26" s="50">
        <v>20958.8</v>
      </c>
      <c r="D26" s="50">
        <v>262.5</v>
      </c>
      <c r="E26" s="50">
        <v>254.6</v>
      </c>
      <c r="F26" s="51">
        <f>D26/(B26+D26)*100</f>
        <v>1.2003456995614736</v>
      </c>
      <c r="G26" s="51">
        <f>E26/(C26+E26)*100</f>
        <v>1.2001847888598716</v>
      </c>
      <c r="H26" s="139" t="s">
        <v>722</v>
      </c>
      <c r="I26" s="123">
        <v>7571</v>
      </c>
    </row>
    <row r="27" spans="1:9" ht="114.75" customHeight="1" x14ac:dyDescent="0.2">
      <c r="A27" s="394"/>
      <c r="B27" s="219">
        <v>7458.7</v>
      </c>
      <c r="C27" s="219">
        <v>7405.5</v>
      </c>
      <c r="D27" s="219">
        <v>89.9</v>
      </c>
      <c r="E27" s="219">
        <v>89.9</v>
      </c>
      <c r="F27" s="51">
        <f t="shared" ref="F27:F28" si="2">D27/(B27+D27)*100</f>
        <v>1.1909493151047879</v>
      </c>
      <c r="G27" s="51">
        <f t="shared" ref="G27:G28" si="3">E27/(C27+E27)*100</f>
        <v>1.199402300077381</v>
      </c>
      <c r="H27" s="122" t="s">
        <v>684</v>
      </c>
      <c r="I27" s="123">
        <v>7571</v>
      </c>
    </row>
    <row r="28" spans="1:9" ht="55.5" customHeight="1" x14ac:dyDescent="0.2">
      <c r="A28" s="385"/>
      <c r="B28" s="219">
        <v>8203.6</v>
      </c>
      <c r="C28" s="219">
        <v>5984.3</v>
      </c>
      <c r="D28" s="219">
        <v>99.7</v>
      </c>
      <c r="E28" s="219">
        <v>72.7</v>
      </c>
      <c r="F28" s="51">
        <f t="shared" si="2"/>
        <v>1.2007274216275456</v>
      </c>
      <c r="G28" s="51">
        <f t="shared" si="3"/>
        <v>1.2002641571735184</v>
      </c>
      <c r="H28" s="122" t="s">
        <v>685</v>
      </c>
      <c r="I28" s="123">
        <v>7571</v>
      </c>
    </row>
    <row r="29" spans="1:9" ht="67.5" x14ac:dyDescent="0.2">
      <c r="A29" s="49" t="s">
        <v>216</v>
      </c>
      <c r="B29" s="50">
        <v>36510.1</v>
      </c>
      <c r="C29" s="50">
        <v>29770.9</v>
      </c>
      <c r="D29" s="50">
        <v>0</v>
      </c>
      <c r="E29" s="50">
        <v>0</v>
      </c>
      <c r="F29" s="377" t="s">
        <v>157</v>
      </c>
      <c r="G29" s="378"/>
      <c r="H29" s="122" t="s">
        <v>262</v>
      </c>
      <c r="I29" s="123">
        <v>7570</v>
      </c>
    </row>
    <row r="30" spans="1:9" ht="76.5" x14ac:dyDescent="0.2">
      <c r="A30" s="46" t="s">
        <v>162</v>
      </c>
      <c r="B30" s="53">
        <f>B31</f>
        <v>2585.9</v>
      </c>
      <c r="C30" s="53">
        <f>C31</f>
        <v>2582.4</v>
      </c>
      <c r="D30" s="53">
        <f>D31</f>
        <v>136.1</v>
      </c>
      <c r="E30" s="53">
        <f>E31</f>
        <v>136.1</v>
      </c>
      <c r="F30" s="48"/>
      <c r="G30" s="48"/>
      <c r="H30" s="133"/>
      <c r="I30" s="123"/>
    </row>
    <row r="31" spans="1:9" ht="37.5" customHeight="1" x14ac:dyDescent="0.2">
      <c r="A31" s="49" t="s">
        <v>220</v>
      </c>
      <c r="B31" s="50">
        <v>2585.9</v>
      </c>
      <c r="C31" s="50">
        <v>2582.4</v>
      </c>
      <c r="D31" s="219">
        <v>136.1</v>
      </c>
      <c r="E31" s="219">
        <v>136.1</v>
      </c>
      <c r="F31" s="189">
        <f>D31/(B31+D31)*100</f>
        <v>5</v>
      </c>
      <c r="G31" s="189">
        <v>5</v>
      </c>
      <c r="H31" s="122" t="s">
        <v>686</v>
      </c>
      <c r="I31" s="129">
        <v>7412</v>
      </c>
    </row>
    <row r="32" spans="1:9" ht="51" x14ac:dyDescent="0.2">
      <c r="A32" s="46" t="s">
        <v>217</v>
      </c>
      <c r="B32" s="53">
        <f>SUM(B33:B33)</f>
        <v>631.20000000000005</v>
      </c>
      <c r="C32" s="53">
        <f>SUM(C33:C33)</f>
        <v>588.20000000000005</v>
      </c>
      <c r="D32" s="53">
        <f>SUM(D33:D33)</f>
        <v>0</v>
      </c>
      <c r="E32" s="53">
        <f>SUM(E33:E33)</f>
        <v>0</v>
      </c>
      <c r="F32" s="138"/>
      <c r="G32" s="138"/>
      <c r="H32" s="122"/>
      <c r="I32" s="111"/>
    </row>
    <row r="33" spans="1:13" ht="127.5" x14ac:dyDescent="0.2">
      <c r="A33" s="49" t="s">
        <v>263</v>
      </c>
      <c r="B33" s="50">
        <v>631.20000000000005</v>
      </c>
      <c r="C33" s="50">
        <v>588.20000000000005</v>
      </c>
      <c r="D33" s="50">
        <v>0</v>
      </c>
      <c r="E33" s="50">
        <v>0</v>
      </c>
      <c r="F33" s="377" t="s">
        <v>157</v>
      </c>
      <c r="G33" s="378"/>
      <c r="H33" s="122" t="s">
        <v>723</v>
      </c>
      <c r="I33" s="128">
        <v>7518</v>
      </c>
    </row>
    <row r="34" spans="1:13" ht="38.25" x14ac:dyDescent="0.2">
      <c r="A34" s="46" t="s">
        <v>164</v>
      </c>
      <c r="B34" s="53">
        <f>SUM(B35:B40)</f>
        <v>51571.5</v>
      </c>
      <c r="C34" s="53">
        <f t="shared" ref="C34:E34" si="4">SUM(C35:C40)</f>
        <v>50681.2</v>
      </c>
      <c r="D34" s="53">
        <f t="shared" si="4"/>
        <v>265.7</v>
      </c>
      <c r="E34" s="53">
        <f t="shared" si="4"/>
        <v>265</v>
      </c>
      <c r="F34" s="138"/>
      <c r="G34" s="138"/>
      <c r="H34" s="133"/>
      <c r="I34" s="123"/>
    </row>
    <row r="35" spans="1:13" ht="102" x14ac:dyDescent="0.2">
      <c r="A35" s="188" t="s">
        <v>695</v>
      </c>
      <c r="B35" s="250">
        <v>755</v>
      </c>
      <c r="C35" s="250">
        <v>754.6</v>
      </c>
      <c r="D35" s="250">
        <v>38.4</v>
      </c>
      <c r="E35" s="250">
        <v>38.4</v>
      </c>
      <c r="F35" s="138">
        <f>D35/(B35+D35)*100</f>
        <v>4.8399294176959922</v>
      </c>
      <c r="G35" s="138">
        <f>E35/(C35+E35)*100</f>
        <v>4.842370744010088</v>
      </c>
      <c r="H35" s="122" t="s">
        <v>724</v>
      </c>
      <c r="I35" s="249" t="s">
        <v>694</v>
      </c>
    </row>
    <row r="36" spans="1:13" ht="216.75" x14ac:dyDescent="0.2">
      <c r="A36" s="49" t="s">
        <v>218</v>
      </c>
      <c r="B36" s="50">
        <v>35174.9</v>
      </c>
      <c r="C36" s="50">
        <v>34586.199999999997</v>
      </c>
      <c r="D36" s="50">
        <v>0</v>
      </c>
      <c r="E36" s="50">
        <v>0</v>
      </c>
      <c r="F36" s="377" t="s">
        <v>157</v>
      </c>
      <c r="G36" s="378"/>
      <c r="H36" s="122" t="s">
        <v>725</v>
      </c>
      <c r="I36" s="123">
        <v>7647</v>
      </c>
    </row>
    <row r="37" spans="1:13" ht="90" x14ac:dyDescent="0.2">
      <c r="A37" s="49" t="s">
        <v>221</v>
      </c>
      <c r="B37" s="219">
        <v>9968.1</v>
      </c>
      <c r="C37" s="219">
        <v>9894.9</v>
      </c>
      <c r="D37" s="219">
        <v>221.6</v>
      </c>
      <c r="E37" s="219">
        <v>221.1</v>
      </c>
      <c r="F37" s="189">
        <f>D37/(B37+D37)*100</f>
        <v>2.1747450857238189</v>
      </c>
      <c r="G37" s="189">
        <f>E37/(C37+E37)*100</f>
        <v>2.18564650059312</v>
      </c>
      <c r="H37" s="122" t="s">
        <v>726</v>
      </c>
      <c r="I37" s="129">
        <v>7509</v>
      </c>
      <c r="M37" s="8"/>
    </row>
    <row r="38" spans="1:13" ht="89.25" x14ac:dyDescent="0.2">
      <c r="A38" s="191" t="s">
        <v>446</v>
      </c>
      <c r="B38" s="219">
        <v>5673.5</v>
      </c>
      <c r="C38" s="219">
        <v>5445.5</v>
      </c>
      <c r="D38" s="219">
        <v>5.7</v>
      </c>
      <c r="E38" s="219">
        <v>5.5</v>
      </c>
      <c r="F38" s="138">
        <f>D38/(B38+D38)*100</f>
        <v>0.10036624876743204</v>
      </c>
      <c r="G38" s="138">
        <f>E38/(C38+E38)*100</f>
        <v>0.10089891762979271</v>
      </c>
      <c r="H38" s="122" t="s">
        <v>727</v>
      </c>
      <c r="I38" s="129">
        <v>7395</v>
      </c>
    </row>
    <row r="39" spans="1:13" ht="125.25" hidden="1" customHeight="1" x14ac:dyDescent="0.2">
      <c r="A39" s="148" t="s">
        <v>282</v>
      </c>
      <c r="B39" s="50"/>
      <c r="C39" s="50">
        <v>0</v>
      </c>
      <c r="D39" s="50">
        <v>0</v>
      </c>
      <c r="E39" s="50">
        <v>0</v>
      </c>
      <c r="F39" s="377" t="s">
        <v>163</v>
      </c>
      <c r="G39" s="378"/>
      <c r="H39" s="122" t="s">
        <v>328</v>
      </c>
      <c r="I39" s="149" t="s">
        <v>281</v>
      </c>
    </row>
    <row r="40" spans="1:13" ht="89.25" hidden="1" customHeight="1" x14ac:dyDescent="0.2">
      <c r="A40" s="148" t="s">
        <v>222</v>
      </c>
      <c r="B40" s="50"/>
      <c r="C40" s="50"/>
      <c r="D40" s="50">
        <v>0</v>
      </c>
      <c r="E40" s="50">
        <v>0</v>
      </c>
      <c r="F40" s="377" t="s">
        <v>163</v>
      </c>
      <c r="G40" s="378"/>
      <c r="H40" s="122" t="s">
        <v>327</v>
      </c>
      <c r="I40" s="149" t="s">
        <v>272</v>
      </c>
    </row>
    <row r="41" spans="1:13" ht="25.5" x14ac:dyDescent="0.2">
      <c r="A41" s="46" t="s">
        <v>441</v>
      </c>
      <c r="B41" s="47">
        <f>SUM(B42:B46)</f>
        <v>1690</v>
      </c>
      <c r="C41" s="47">
        <f>SUM(C42:C46)</f>
        <v>1690</v>
      </c>
      <c r="D41" s="47">
        <f>SUM(D42:D46)</f>
        <v>81.099999999999994</v>
      </c>
      <c r="E41" s="47">
        <f>SUM(E42:E46)</f>
        <v>81.099999999999994</v>
      </c>
      <c r="F41" s="48"/>
      <c r="G41" s="48"/>
      <c r="H41" s="122"/>
      <c r="I41" s="123"/>
    </row>
    <row r="42" spans="1:13" ht="63.75" x14ac:dyDescent="0.2">
      <c r="A42" s="188" t="s">
        <v>690</v>
      </c>
      <c r="B42" s="50">
        <v>232.7</v>
      </c>
      <c r="C42" s="50">
        <v>232.7</v>
      </c>
      <c r="D42" s="382">
        <v>70</v>
      </c>
      <c r="E42" s="382">
        <v>70</v>
      </c>
      <c r="F42" s="372">
        <f>D42/(B42+B43+D42)*100</f>
        <v>12.280701754385964</v>
      </c>
      <c r="G42" s="372">
        <v>12.3</v>
      </c>
      <c r="H42" s="368" t="s">
        <v>728</v>
      </c>
      <c r="I42" s="187" t="s">
        <v>687</v>
      </c>
    </row>
    <row r="43" spans="1:13" ht="51" x14ac:dyDescent="0.2">
      <c r="A43" s="49" t="s">
        <v>271</v>
      </c>
      <c r="B43" s="50">
        <v>267.3</v>
      </c>
      <c r="C43" s="50">
        <v>267.3</v>
      </c>
      <c r="D43" s="383"/>
      <c r="E43" s="383"/>
      <c r="F43" s="373"/>
      <c r="G43" s="373"/>
      <c r="H43" s="369"/>
      <c r="I43" s="125">
        <v>7488</v>
      </c>
    </row>
    <row r="44" spans="1:13" ht="127.5" x14ac:dyDescent="0.2">
      <c r="A44" s="188" t="s">
        <v>692</v>
      </c>
      <c r="B44" s="50">
        <v>540</v>
      </c>
      <c r="C44" s="50">
        <v>540</v>
      </c>
      <c r="D44" s="50">
        <v>5.5</v>
      </c>
      <c r="E44" s="50">
        <v>5.5</v>
      </c>
      <c r="F44" s="189">
        <f>D44/(B44+D44)*100</f>
        <v>1.0082493125572869</v>
      </c>
      <c r="G44" s="189">
        <v>1</v>
      </c>
      <c r="H44" s="122" t="s">
        <v>729</v>
      </c>
      <c r="I44" s="249" t="s">
        <v>689</v>
      </c>
      <c r="J44" s="5"/>
    </row>
    <row r="45" spans="1:13" ht="78.75" x14ac:dyDescent="0.2">
      <c r="A45" s="188" t="s">
        <v>688</v>
      </c>
      <c r="B45" s="50">
        <v>100</v>
      </c>
      <c r="C45" s="50">
        <v>100</v>
      </c>
      <c r="D45" s="50">
        <v>0</v>
      </c>
      <c r="E45" s="50">
        <v>0</v>
      </c>
      <c r="F45" s="377" t="s">
        <v>284</v>
      </c>
      <c r="G45" s="378"/>
      <c r="H45" s="122" t="s">
        <v>745</v>
      </c>
      <c r="I45" s="140" t="s">
        <v>283</v>
      </c>
      <c r="J45" s="5"/>
    </row>
    <row r="46" spans="1:13" ht="45" x14ac:dyDescent="0.2">
      <c r="A46" s="188" t="s">
        <v>691</v>
      </c>
      <c r="B46" s="50">
        <v>550</v>
      </c>
      <c r="C46" s="50">
        <v>550</v>
      </c>
      <c r="D46" s="50">
        <v>5.6</v>
      </c>
      <c r="E46" s="50">
        <v>5.6</v>
      </c>
      <c r="F46" s="138">
        <f>D46/(B46+D46)*100</f>
        <v>1.0079193664506838</v>
      </c>
      <c r="G46" s="138">
        <v>1</v>
      </c>
      <c r="H46" s="122" t="s">
        <v>730</v>
      </c>
      <c r="I46" s="126">
        <v>7486</v>
      </c>
      <c r="J46" s="5"/>
    </row>
    <row r="47" spans="1:13" ht="38.25" x14ac:dyDescent="0.2">
      <c r="A47" s="46" t="s">
        <v>438</v>
      </c>
      <c r="B47" s="47">
        <f>SUM(B48:B50)</f>
        <v>9041.9</v>
      </c>
      <c r="C47" s="47">
        <f>SUM(C48:C50)</f>
        <v>9041.9</v>
      </c>
      <c r="D47" s="47">
        <f>SUM(D48:D50)</f>
        <v>89.1</v>
      </c>
      <c r="E47" s="47">
        <f>SUM(E48:E50)</f>
        <v>89.1</v>
      </c>
      <c r="F47" s="48"/>
      <c r="G47" s="48"/>
      <c r="H47" s="122"/>
      <c r="I47" s="123"/>
    </row>
    <row r="48" spans="1:13" ht="89.25" x14ac:dyDescent="0.2">
      <c r="A48" s="188" t="s">
        <v>439</v>
      </c>
      <c r="B48" s="52">
        <v>342.4</v>
      </c>
      <c r="C48" s="52">
        <v>342.4</v>
      </c>
      <c r="D48" s="52">
        <v>0</v>
      </c>
      <c r="E48" s="52">
        <v>0</v>
      </c>
      <c r="F48" s="377" t="s">
        <v>284</v>
      </c>
      <c r="G48" s="378"/>
      <c r="H48" s="122" t="s">
        <v>731</v>
      </c>
      <c r="I48" s="123">
        <v>7418</v>
      </c>
    </row>
    <row r="49" spans="1:9" ht="153" x14ac:dyDescent="0.2">
      <c r="A49" s="188" t="s">
        <v>693</v>
      </c>
      <c r="B49" s="52">
        <v>699.5</v>
      </c>
      <c r="C49" s="52">
        <v>699.5</v>
      </c>
      <c r="D49" s="52">
        <v>7.1</v>
      </c>
      <c r="E49" s="52">
        <v>7.1</v>
      </c>
      <c r="F49" s="138">
        <f>D49/(B49+D49)*100</f>
        <v>1.0048117746957259</v>
      </c>
      <c r="G49" s="138">
        <v>1</v>
      </c>
      <c r="H49" s="122" t="s">
        <v>732</v>
      </c>
      <c r="I49" s="123">
        <v>7436</v>
      </c>
    </row>
    <row r="50" spans="1:9" ht="90" x14ac:dyDescent="0.2">
      <c r="A50" s="188" t="s">
        <v>440</v>
      </c>
      <c r="B50" s="52">
        <v>8000</v>
      </c>
      <c r="C50" s="52">
        <v>8000</v>
      </c>
      <c r="D50" s="52">
        <v>82</v>
      </c>
      <c r="E50" s="52">
        <v>82</v>
      </c>
      <c r="F50" s="51">
        <f>D50/(B50+D50)*100</f>
        <v>1.0146003464488988</v>
      </c>
      <c r="G50" s="51">
        <v>1</v>
      </c>
      <c r="H50" s="122" t="s">
        <v>733</v>
      </c>
      <c r="I50" s="123">
        <v>7845</v>
      </c>
    </row>
    <row r="51" spans="1:9" ht="38.25" x14ac:dyDescent="0.2">
      <c r="A51" s="46" t="s">
        <v>84</v>
      </c>
      <c r="B51" s="47">
        <f>SUM(B52:B53)</f>
        <v>671.6</v>
      </c>
      <c r="C51" s="47">
        <f>SUM(C52:C53)</f>
        <v>671.6</v>
      </c>
      <c r="D51" s="47">
        <f>SUM(D52:D53)</f>
        <v>121</v>
      </c>
      <c r="E51" s="47">
        <f>SUM(E52:E53)</f>
        <v>121</v>
      </c>
      <c r="F51" s="48"/>
      <c r="G51" s="48"/>
      <c r="H51" s="122"/>
      <c r="I51" s="123"/>
    </row>
    <row r="52" spans="1:9" ht="56.25" x14ac:dyDescent="0.2">
      <c r="A52" s="49" t="s">
        <v>223</v>
      </c>
      <c r="B52" s="50">
        <v>471.6</v>
      </c>
      <c r="C52" s="50">
        <v>471.6</v>
      </c>
      <c r="D52" s="50">
        <v>96</v>
      </c>
      <c r="E52" s="50">
        <v>96</v>
      </c>
      <c r="F52" s="51">
        <f>D52/(B52+D52)*100</f>
        <v>16.913319238900634</v>
      </c>
      <c r="G52" s="51">
        <v>16.899999999999999</v>
      </c>
      <c r="H52" s="122" t="s">
        <v>734</v>
      </c>
      <c r="I52" s="123">
        <v>7456</v>
      </c>
    </row>
    <row r="53" spans="1:9" ht="63.75" x14ac:dyDescent="0.2">
      <c r="A53" s="188" t="s">
        <v>832</v>
      </c>
      <c r="B53" s="50">
        <v>200</v>
      </c>
      <c r="C53" s="50">
        <v>200</v>
      </c>
      <c r="D53" s="50">
        <v>25</v>
      </c>
      <c r="E53" s="50">
        <v>25</v>
      </c>
      <c r="F53" s="51">
        <f>D53/(B53+D53)*100</f>
        <v>11.111111111111111</v>
      </c>
      <c r="G53" s="51">
        <v>11.1</v>
      </c>
      <c r="H53" s="122" t="s">
        <v>735</v>
      </c>
      <c r="I53" s="123">
        <v>7454</v>
      </c>
    </row>
    <row r="54" spans="1:9" ht="38.25" x14ac:dyDescent="0.2">
      <c r="A54" s="46" t="s">
        <v>165</v>
      </c>
      <c r="B54" s="47">
        <f>SUM(B55:B62)</f>
        <v>10697.800000000003</v>
      </c>
      <c r="C54" s="47">
        <f>SUM(C55:C62)</f>
        <v>10321.200000000001</v>
      </c>
      <c r="D54" s="47">
        <f>SUM(D55:D62)</f>
        <v>243.2</v>
      </c>
      <c r="E54" s="47">
        <f>SUM(E55:E62)</f>
        <v>230.60000000000002</v>
      </c>
      <c r="F54" s="48"/>
      <c r="G54" s="48"/>
      <c r="H54" s="122"/>
      <c r="I54" s="123"/>
    </row>
    <row r="55" spans="1:9" ht="56.25" hidden="1" x14ac:dyDescent="0.2">
      <c r="A55" s="188" t="s">
        <v>448</v>
      </c>
      <c r="B55" s="52"/>
      <c r="C55" s="52"/>
      <c r="D55" s="142">
        <v>0</v>
      </c>
      <c r="E55" s="142">
        <v>0</v>
      </c>
      <c r="F55" s="377" t="s">
        <v>163</v>
      </c>
      <c r="G55" s="378"/>
      <c r="H55" s="141" t="s">
        <v>329</v>
      </c>
      <c r="I55" s="123">
        <v>7749</v>
      </c>
    </row>
    <row r="56" spans="1:9" ht="38.25" x14ac:dyDescent="0.2">
      <c r="A56" s="188" t="s">
        <v>447</v>
      </c>
      <c r="B56" s="52">
        <v>980</v>
      </c>
      <c r="C56" s="52">
        <v>980</v>
      </c>
      <c r="D56" s="220">
        <v>10</v>
      </c>
      <c r="E56" s="220">
        <v>10</v>
      </c>
      <c r="F56" s="138"/>
      <c r="G56" s="138"/>
      <c r="H56" s="141" t="s">
        <v>736</v>
      </c>
      <c r="I56" s="123">
        <v>7666</v>
      </c>
    </row>
    <row r="57" spans="1:9" ht="102" x14ac:dyDescent="0.2">
      <c r="A57" s="188" t="s">
        <v>449</v>
      </c>
      <c r="B57" s="52">
        <v>7363.7</v>
      </c>
      <c r="C57" s="52">
        <v>7109.4</v>
      </c>
      <c r="D57" s="142">
        <v>74.7</v>
      </c>
      <c r="E57" s="142">
        <v>74.7</v>
      </c>
      <c r="F57" s="143">
        <f>D57/(B57+D57+30)*100</f>
        <v>1.000214235980933</v>
      </c>
      <c r="G57" s="143">
        <f>E57/(C57+E57+30)*100</f>
        <v>1.0354722002744625</v>
      </c>
      <c r="H57" s="141" t="s">
        <v>698</v>
      </c>
      <c r="I57" s="123">
        <v>7840</v>
      </c>
    </row>
    <row r="58" spans="1:9" ht="76.5" x14ac:dyDescent="0.2">
      <c r="A58" s="49" t="s">
        <v>286</v>
      </c>
      <c r="B58" s="52">
        <v>29.2</v>
      </c>
      <c r="C58" s="52">
        <v>29.2</v>
      </c>
      <c r="D58" s="220">
        <v>10</v>
      </c>
      <c r="E58" s="220">
        <v>10</v>
      </c>
      <c r="F58" s="377" t="s">
        <v>699</v>
      </c>
      <c r="G58" s="378"/>
      <c r="H58" s="141" t="s">
        <v>697</v>
      </c>
      <c r="I58" s="123">
        <v>7388</v>
      </c>
    </row>
    <row r="59" spans="1:9" ht="76.5" x14ac:dyDescent="0.2">
      <c r="A59" s="49" t="s">
        <v>287</v>
      </c>
      <c r="B59" s="52">
        <v>1445</v>
      </c>
      <c r="C59" s="52">
        <v>1322.7</v>
      </c>
      <c r="D59" s="220">
        <v>148.5</v>
      </c>
      <c r="E59" s="220">
        <v>135.9</v>
      </c>
      <c r="F59" s="189">
        <f>D59/(B59+D59+106.5)*100</f>
        <v>8.7352941176470598</v>
      </c>
      <c r="G59" s="189">
        <f>E59/(C59+E59+97.5)*100</f>
        <v>8.7333718912666285</v>
      </c>
      <c r="H59" s="141" t="s">
        <v>737</v>
      </c>
      <c r="I59" s="123">
        <v>7641</v>
      </c>
    </row>
    <row r="60" spans="1:9" ht="140.25" hidden="1" x14ac:dyDescent="0.2">
      <c r="A60" s="49" t="s">
        <v>285</v>
      </c>
      <c r="B60" s="50"/>
      <c r="C60" s="50"/>
      <c r="D60" s="50">
        <v>0</v>
      </c>
      <c r="E60" s="50">
        <v>0</v>
      </c>
      <c r="F60" s="377" t="s">
        <v>89</v>
      </c>
      <c r="G60" s="378"/>
      <c r="H60" s="122" t="s">
        <v>330</v>
      </c>
      <c r="I60" s="123">
        <v>7741</v>
      </c>
    </row>
    <row r="61" spans="1:9" ht="63.75" customHeight="1" x14ac:dyDescent="0.2">
      <c r="A61" s="384" t="s">
        <v>264</v>
      </c>
      <c r="B61" s="251">
        <v>439.95</v>
      </c>
      <c r="C61" s="251">
        <v>439.95</v>
      </c>
      <c r="D61" s="142">
        <v>0</v>
      </c>
      <c r="E61" s="142">
        <v>0</v>
      </c>
      <c r="F61" s="386" t="s">
        <v>90</v>
      </c>
      <c r="G61" s="387"/>
      <c r="H61" s="141" t="s">
        <v>696</v>
      </c>
      <c r="I61" s="381">
        <v>7745</v>
      </c>
    </row>
    <row r="62" spans="1:9" ht="22.5" x14ac:dyDescent="0.2">
      <c r="A62" s="385"/>
      <c r="B62" s="252">
        <v>439.95</v>
      </c>
      <c r="C62" s="252">
        <v>439.95</v>
      </c>
      <c r="D62" s="54">
        <v>0</v>
      </c>
      <c r="E62" s="54">
        <v>0</v>
      </c>
      <c r="F62" s="386" t="s">
        <v>90</v>
      </c>
      <c r="G62" s="387"/>
      <c r="H62" s="134" t="s">
        <v>454</v>
      </c>
      <c r="I62" s="381"/>
    </row>
    <row r="63" spans="1:9" ht="63.75" x14ac:dyDescent="0.2">
      <c r="A63" s="46" t="s">
        <v>93</v>
      </c>
      <c r="B63" s="53">
        <f>SUM(B64:B69)</f>
        <v>7113.7999999999993</v>
      </c>
      <c r="C63" s="53">
        <f t="shared" ref="C63:E63" si="5">SUM(C64:C69)</f>
        <v>7113.5</v>
      </c>
      <c r="D63" s="53">
        <f t="shared" si="5"/>
        <v>1379</v>
      </c>
      <c r="E63" s="53">
        <f t="shared" si="5"/>
        <v>1377.6999999999998</v>
      </c>
      <c r="F63" s="53"/>
      <c r="G63" s="53"/>
      <c r="H63" s="122"/>
      <c r="I63" s="123"/>
    </row>
    <row r="64" spans="1:9" ht="51" x14ac:dyDescent="0.2">
      <c r="A64" s="49" t="s">
        <v>265</v>
      </c>
      <c r="B64" s="50">
        <v>2434.6</v>
      </c>
      <c r="C64" s="50">
        <v>2434.6</v>
      </c>
      <c r="D64" s="382">
        <v>1376.6</v>
      </c>
      <c r="E64" s="382">
        <v>1376.6</v>
      </c>
      <c r="F64" s="372">
        <v>11.5</v>
      </c>
      <c r="G64" s="372">
        <v>11.5</v>
      </c>
      <c r="H64" s="370" t="s">
        <v>899</v>
      </c>
      <c r="I64" s="127" t="s">
        <v>239</v>
      </c>
    </row>
    <row r="65" spans="1:9" ht="51" x14ac:dyDescent="0.2">
      <c r="A65" s="49" t="s">
        <v>266</v>
      </c>
      <c r="B65" s="50">
        <v>976.9</v>
      </c>
      <c r="C65" s="50">
        <v>976.9</v>
      </c>
      <c r="D65" s="383"/>
      <c r="E65" s="383"/>
      <c r="F65" s="373"/>
      <c r="G65" s="373"/>
      <c r="H65" s="371"/>
      <c r="I65" s="127" t="s">
        <v>239</v>
      </c>
    </row>
    <row r="66" spans="1:9" ht="46.5" customHeight="1" x14ac:dyDescent="0.2">
      <c r="A66" s="379" t="s">
        <v>701</v>
      </c>
      <c r="B66" s="50">
        <v>57.2</v>
      </c>
      <c r="C66" s="50">
        <v>57.2</v>
      </c>
      <c r="D66" s="200">
        <v>1.9</v>
      </c>
      <c r="E66" s="200">
        <v>0.6</v>
      </c>
      <c r="F66" s="55">
        <f>D66/(B66+D66)*100</f>
        <v>3.2148900169204735</v>
      </c>
      <c r="G66" s="55">
        <f>E66/(C66+E66)*100</f>
        <v>1.0380622837370241</v>
      </c>
      <c r="H66" s="221" t="s">
        <v>702</v>
      </c>
      <c r="I66" s="381">
        <v>7505</v>
      </c>
    </row>
    <row r="67" spans="1:9" ht="60" customHeight="1" x14ac:dyDescent="0.2">
      <c r="A67" s="380"/>
      <c r="B67" s="50">
        <v>16.5</v>
      </c>
      <c r="C67" s="50">
        <v>16.5</v>
      </c>
      <c r="D67" s="200">
        <v>0.2</v>
      </c>
      <c r="E67" s="200">
        <v>0.2</v>
      </c>
      <c r="F67" s="55">
        <f>D67/(B67+D67)*100</f>
        <v>1.1976047904191618</v>
      </c>
      <c r="G67" s="55">
        <v>1.2</v>
      </c>
      <c r="H67" s="134" t="s">
        <v>738</v>
      </c>
      <c r="I67" s="381"/>
    </row>
    <row r="68" spans="1:9" ht="229.5" x14ac:dyDescent="0.2">
      <c r="A68" s="253" t="s">
        <v>700</v>
      </c>
      <c r="B68" s="50">
        <v>3327.2</v>
      </c>
      <c r="C68" s="50">
        <v>3327.2</v>
      </c>
      <c r="D68" s="200">
        <v>0</v>
      </c>
      <c r="E68" s="200">
        <v>0</v>
      </c>
      <c r="F68" s="374" t="s">
        <v>90</v>
      </c>
      <c r="G68" s="375"/>
      <c r="H68" s="254" t="s">
        <v>739</v>
      </c>
      <c r="I68" s="127">
        <v>7587</v>
      </c>
    </row>
    <row r="69" spans="1:9" ht="63.75" customHeight="1" x14ac:dyDescent="0.2">
      <c r="A69" s="188" t="s">
        <v>451</v>
      </c>
      <c r="B69" s="50">
        <v>301.39999999999998</v>
      </c>
      <c r="C69" s="50">
        <v>301.10000000000002</v>
      </c>
      <c r="D69" s="200">
        <v>0.3</v>
      </c>
      <c r="E69" s="200">
        <v>0.3</v>
      </c>
      <c r="F69" s="55">
        <f>D69/(B69+D69)*100</f>
        <v>9.9436526350679483E-2</v>
      </c>
      <c r="G69" s="55">
        <v>0.1</v>
      </c>
      <c r="H69" s="181" t="s">
        <v>466</v>
      </c>
      <c r="I69" s="192" t="s">
        <v>450</v>
      </c>
    </row>
    <row r="70" spans="1:9" ht="38.25" hidden="1" x14ac:dyDescent="0.25">
      <c r="A70" s="46" t="s">
        <v>85</v>
      </c>
      <c r="B70" s="47">
        <f>SUM(B71:B73)</f>
        <v>0</v>
      </c>
      <c r="C70" s="47">
        <f t="shared" ref="C70:E70" si="6">SUM(C71:C73)</f>
        <v>0</v>
      </c>
      <c r="D70" s="47">
        <f t="shared" si="6"/>
        <v>0</v>
      </c>
      <c r="E70" s="47">
        <f t="shared" si="6"/>
        <v>0</v>
      </c>
      <c r="F70" s="45"/>
      <c r="G70" s="45"/>
      <c r="H70" s="122"/>
      <c r="I70" s="123"/>
    </row>
    <row r="71" spans="1:9" ht="102" hidden="1" x14ac:dyDescent="0.2">
      <c r="A71" s="49" t="s">
        <v>115</v>
      </c>
      <c r="B71" s="50"/>
      <c r="C71" s="50"/>
      <c r="D71" s="50"/>
      <c r="E71" s="50"/>
      <c r="F71" s="51" t="e">
        <f>D71/B71*100</f>
        <v>#DIV/0!</v>
      </c>
      <c r="G71" s="51" t="e">
        <f>E71/C71*100</f>
        <v>#DIV/0!</v>
      </c>
      <c r="H71" s="122" t="s">
        <v>94</v>
      </c>
      <c r="I71" s="123"/>
    </row>
    <row r="72" spans="1:9" ht="127.5" hidden="1" x14ac:dyDescent="0.2">
      <c r="A72" s="49" t="s">
        <v>290</v>
      </c>
      <c r="B72" s="50"/>
      <c r="C72" s="50"/>
      <c r="D72" s="50">
        <v>0</v>
      </c>
      <c r="E72" s="50">
        <v>0</v>
      </c>
      <c r="F72" s="377" t="s">
        <v>163</v>
      </c>
      <c r="G72" s="378"/>
      <c r="H72" s="368" t="s">
        <v>301</v>
      </c>
      <c r="I72" s="140" t="s">
        <v>288</v>
      </c>
    </row>
    <row r="73" spans="1:9" ht="63.75" hidden="1" x14ac:dyDescent="0.2">
      <c r="A73" s="49" t="s">
        <v>291</v>
      </c>
      <c r="B73" s="50"/>
      <c r="C73" s="50"/>
      <c r="D73" s="50">
        <v>0</v>
      </c>
      <c r="E73" s="50">
        <v>0</v>
      </c>
      <c r="F73" s="377" t="s">
        <v>163</v>
      </c>
      <c r="G73" s="378"/>
      <c r="H73" s="369"/>
      <c r="I73" s="140" t="s">
        <v>289</v>
      </c>
    </row>
    <row r="74" spans="1:9" ht="63.75" hidden="1" x14ac:dyDescent="0.2">
      <c r="A74" s="46" t="s">
        <v>267</v>
      </c>
      <c r="B74" s="53">
        <f>B75</f>
        <v>0</v>
      </c>
      <c r="C74" s="53">
        <f t="shared" ref="C74:E74" si="7">C75</f>
        <v>0</v>
      </c>
      <c r="D74" s="53">
        <f t="shared" si="7"/>
        <v>0</v>
      </c>
      <c r="E74" s="53">
        <f t="shared" si="7"/>
        <v>0</v>
      </c>
      <c r="F74" s="48" t="e">
        <f t="shared" ref="F74" si="8">D74/B74*100</f>
        <v>#DIV/0!</v>
      </c>
      <c r="G74" s="48">
        <v>0</v>
      </c>
      <c r="H74" s="122"/>
      <c r="I74" s="123"/>
    </row>
    <row r="75" spans="1:9" ht="89.25" hidden="1" x14ac:dyDescent="0.2">
      <c r="A75" s="49" t="s">
        <v>268</v>
      </c>
      <c r="B75" s="50"/>
      <c r="C75" s="50"/>
      <c r="D75" s="50">
        <v>0</v>
      </c>
      <c r="E75" s="50">
        <v>0</v>
      </c>
      <c r="F75" s="377" t="s">
        <v>163</v>
      </c>
      <c r="G75" s="378"/>
      <c r="H75" s="122" t="s">
        <v>331</v>
      </c>
      <c r="I75" s="123">
        <v>7459</v>
      </c>
    </row>
    <row r="76" spans="1:9" ht="63.75" x14ac:dyDescent="0.2">
      <c r="A76" s="46" t="s">
        <v>703</v>
      </c>
      <c r="B76" s="53">
        <f>B77</f>
        <v>2715.2</v>
      </c>
      <c r="C76" s="53">
        <f t="shared" ref="C76:E76" si="9">C77</f>
        <v>2022.8</v>
      </c>
      <c r="D76" s="53">
        <f t="shared" si="9"/>
        <v>45.6</v>
      </c>
      <c r="E76" s="53">
        <f t="shared" si="9"/>
        <v>34</v>
      </c>
      <c r="F76" s="255"/>
      <c r="G76" s="255"/>
      <c r="H76" s="133"/>
      <c r="I76" s="123"/>
    </row>
    <row r="77" spans="1:9" ht="102" x14ac:dyDescent="0.2">
      <c r="A77" s="49" t="s">
        <v>704</v>
      </c>
      <c r="B77" s="50">
        <v>2715.2</v>
      </c>
      <c r="C77" s="50">
        <v>2022.8</v>
      </c>
      <c r="D77" s="50">
        <v>45.6</v>
      </c>
      <c r="E77" s="50">
        <v>34</v>
      </c>
      <c r="F77" s="138">
        <f>D77/(B77+D77+52.9)*100</f>
        <v>1.6206418594732916</v>
      </c>
      <c r="G77" s="138">
        <f>E77/(C77+E77+39.4)*100</f>
        <v>1.6219826352447282</v>
      </c>
      <c r="H77" s="122" t="s">
        <v>705</v>
      </c>
      <c r="I77" s="123">
        <v>7459</v>
      </c>
    </row>
    <row r="78" spans="1:9" ht="38.25" x14ac:dyDescent="0.25">
      <c r="A78" s="46" t="s">
        <v>86</v>
      </c>
      <c r="B78" s="47">
        <f>B79+B88+B86+B87</f>
        <v>57315.100000000006</v>
      </c>
      <c r="C78" s="47">
        <f>C79+C88+C86+C87</f>
        <v>49264.6</v>
      </c>
      <c r="D78" s="47">
        <f>D79+D88+D86+D87</f>
        <v>0</v>
      </c>
      <c r="E78" s="47">
        <f>E79+E88+E86+E87</f>
        <v>0</v>
      </c>
      <c r="F78" s="45"/>
      <c r="G78" s="45"/>
      <c r="H78" s="122"/>
      <c r="I78" s="123"/>
    </row>
    <row r="79" spans="1:9" ht="102" x14ac:dyDescent="0.2">
      <c r="A79" s="148" t="s">
        <v>292</v>
      </c>
      <c r="B79" s="50">
        <v>17809</v>
      </c>
      <c r="C79" s="50">
        <v>17809</v>
      </c>
      <c r="D79" s="50"/>
      <c r="E79" s="50"/>
      <c r="F79" s="51">
        <v>0</v>
      </c>
      <c r="G79" s="51">
        <v>0</v>
      </c>
      <c r="H79" s="134" t="s">
        <v>708</v>
      </c>
      <c r="I79" s="150">
        <v>2724</v>
      </c>
    </row>
    <row r="80" spans="1:9" x14ac:dyDescent="0.2">
      <c r="A80" s="7" t="s">
        <v>293</v>
      </c>
      <c r="B80" s="50"/>
      <c r="C80" s="212"/>
      <c r="D80" s="212"/>
      <c r="E80" s="212"/>
      <c r="F80" s="134"/>
      <c r="G80" s="134"/>
      <c r="H80" s="134"/>
      <c r="I80" s="123"/>
    </row>
    <row r="81" spans="1:9" ht="38.25" x14ac:dyDescent="0.2">
      <c r="A81" s="155" t="s">
        <v>706</v>
      </c>
      <c r="B81" s="196">
        <v>2079.5</v>
      </c>
      <c r="C81" s="213">
        <v>2079.5</v>
      </c>
      <c r="D81" s="213">
        <v>0</v>
      </c>
      <c r="E81" s="213">
        <v>0</v>
      </c>
      <c r="F81" s="197">
        <v>0</v>
      </c>
      <c r="G81" s="197">
        <v>0</v>
      </c>
      <c r="H81" s="134" t="s">
        <v>456</v>
      </c>
      <c r="I81" s="123"/>
    </row>
    <row r="82" spans="1:9" ht="102" x14ac:dyDescent="0.2">
      <c r="A82" s="155" t="s">
        <v>707</v>
      </c>
      <c r="B82" s="196">
        <v>3068.3</v>
      </c>
      <c r="C82" s="213">
        <v>3068.3</v>
      </c>
      <c r="D82" s="213">
        <v>0</v>
      </c>
      <c r="E82" s="213">
        <v>0</v>
      </c>
      <c r="F82" s="197">
        <v>0</v>
      </c>
      <c r="G82" s="197">
        <v>0</v>
      </c>
      <c r="H82" s="134" t="s">
        <v>457</v>
      </c>
      <c r="I82" s="123"/>
    </row>
    <row r="83" spans="1:9" ht="33.75" x14ac:dyDescent="0.2">
      <c r="A83" s="154" t="s">
        <v>294</v>
      </c>
      <c r="B83" s="214">
        <v>8476.1</v>
      </c>
      <c r="C83" s="214">
        <v>8476.1</v>
      </c>
      <c r="D83" s="214">
        <v>232.3</v>
      </c>
      <c r="E83" s="214">
        <v>232.3</v>
      </c>
      <c r="F83" s="154"/>
      <c r="G83" s="154"/>
      <c r="H83" s="134" t="s">
        <v>297</v>
      </c>
    </row>
    <row r="84" spans="1:9" ht="22.5" x14ac:dyDescent="0.2">
      <c r="A84" s="154" t="s">
        <v>295</v>
      </c>
      <c r="B84" s="214">
        <v>3947.6</v>
      </c>
      <c r="C84" s="214">
        <v>3947.6</v>
      </c>
      <c r="D84" s="214">
        <v>0</v>
      </c>
      <c r="E84" s="214">
        <v>0</v>
      </c>
      <c r="F84" s="154">
        <v>0</v>
      </c>
      <c r="G84" s="154">
        <v>0</v>
      </c>
      <c r="H84" s="134" t="s">
        <v>298</v>
      </c>
    </row>
    <row r="85" spans="1:9" ht="45" x14ac:dyDescent="0.2">
      <c r="A85" s="155" t="s">
        <v>296</v>
      </c>
      <c r="B85" s="214">
        <v>237.5</v>
      </c>
      <c r="C85" s="214">
        <v>237.5</v>
      </c>
      <c r="D85" s="214">
        <v>0</v>
      </c>
      <c r="E85" s="214">
        <v>0</v>
      </c>
      <c r="F85" s="154">
        <v>0</v>
      </c>
      <c r="G85" s="154">
        <v>0</v>
      </c>
      <c r="H85" s="134" t="s">
        <v>299</v>
      </c>
    </row>
    <row r="86" spans="1:9" ht="114.75" x14ac:dyDescent="0.2">
      <c r="A86" s="193" t="s">
        <v>709</v>
      </c>
      <c r="B86" s="215">
        <v>2045</v>
      </c>
      <c r="C86" s="215">
        <v>2045</v>
      </c>
      <c r="D86" s="194">
        <v>0</v>
      </c>
      <c r="E86" s="194">
        <v>0</v>
      </c>
      <c r="F86" s="194">
        <v>0</v>
      </c>
      <c r="G86" s="194">
        <v>0</v>
      </c>
      <c r="H86" s="134" t="s">
        <v>740</v>
      </c>
      <c r="I86">
        <v>1033</v>
      </c>
    </row>
    <row r="87" spans="1:9" ht="127.5" x14ac:dyDescent="0.2">
      <c r="A87" s="193" t="s">
        <v>453</v>
      </c>
      <c r="B87" s="256">
        <v>462</v>
      </c>
      <c r="C87" s="216">
        <v>411.1</v>
      </c>
      <c r="D87" s="216">
        <v>0</v>
      </c>
      <c r="E87" s="216">
        <v>0</v>
      </c>
      <c r="F87" s="376" t="s">
        <v>157</v>
      </c>
      <c r="G87" s="376"/>
      <c r="H87" s="134" t="s">
        <v>455</v>
      </c>
      <c r="I87" s="195" t="s">
        <v>452</v>
      </c>
    </row>
    <row r="88" spans="1:9" ht="38.25" x14ac:dyDescent="0.2">
      <c r="A88" s="7" t="s">
        <v>300</v>
      </c>
      <c r="B88" s="217">
        <f>SUM(B90:B99)</f>
        <v>36999.100000000006</v>
      </c>
      <c r="C88" s="217">
        <f t="shared" ref="C88:E88" si="10">SUM(C90:C99)</f>
        <v>28999.499999999996</v>
      </c>
      <c r="D88" s="217">
        <f t="shared" si="10"/>
        <v>0</v>
      </c>
      <c r="E88" s="217">
        <f t="shared" si="10"/>
        <v>0</v>
      </c>
      <c r="F88" s="376" t="s">
        <v>157</v>
      </c>
      <c r="G88" s="376"/>
      <c r="H88" s="257" t="s">
        <v>719</v>
      </c>
      <c r="I88">
        <v>1011</v>
      </c>
    </row>
    <row r="89" spans="1:9" x14ac:dyDescent="0.2">
      <c r="A89" s="151" t="s">
        <v>19</v>
      </c>
      <c r="B89" s="50"/>
      <c r="C89" s="50"/>
      <c r="D89" s="50"/>
      <c r="E89" s="50"/>
      <c r="F89" s="376"/>
      <c r="G89" s="376"/>
      <c r="H89" s="10"/>
    </row>
    <row r="90" spans="1:9" ht="63.75" x14ac:dyDescent="0.2">
      <c r="A90" s="198" t="s">
        <v>603</v>
      </c>
      <c r="B90" s="196">
        <v>2127.9</v>
      </c>
      <c r="C90" s="196">
        <v>1458.8</v>
      </c>
      <c r="D90" s="196">
        <v>0</v>
      </c>
      <c r="E90" s="196">
        <v>0</v>
      </c>
      <c r="F90" s="367" t="s">
        <v>157</v>
      </c>
      <c r="G90" s="367"/>
      <c r="H90" s="258" t="s">
        <v>466</v>
      </c>
    </row>
    <row r="91" spans="1:9" ht="60" x14ac:dyDescent="0.2">
      <c r="A91" s="153" t="s">
        <v>710</v>
      </c>
      <c r="B91" s="152">
        <v>5916</v>
      </c>
      <c r="C91" s="152">
        <v>4956.8</v>
      </c>
      <c r="D91" s="152">
        <v>0</v>
      </c>
      <c r="E91" s="152">
        <v>0</v>
      </c>
      <c r="F91" s="367" t="s">
        <v>157</v>
      </c>
      <c r="G91" s="367"/>
      <c r="H91" s="258" t="s">
        <v>741</v>
      </c>
    </row>
    <row r="92" spans="1:9" ht="72" x14ac:dyDescent="0.2">
      <c r="A92" s="153" t="s">
        <v>711</v>
      </c>
      <c r="B92" s="152">
        <v>3101.3</v>
      </c>
      <c r="C92" s="152">
        <v>2541.5</v>
      </c>
      <c r="D92" s="152">
        <v>0</v>
      </c>
      <c r="E92" s="152">
        <v>0</v>
      </c>
      <c r="F92" s="367" t="s">
        <v>157</v>
      </c>
      <c r="G92" s="367"/>
      <c r="H92" s="258" t="s">
        <v>741</v>
      </c>
    </row>
    <row r="93" spans="1:9" ht="60" x14ac:dyDescent="0.2">
      <c r="A93" s="153" t="s">
        <v>712</v>
      </c>
      <c r="B93" s="152">
        <v>9600.5</v>
      </c>
      <c r="C93" s="152">
        <v>6793.5</v>
      </c>
      <c r="D93" s="152">
        <v>0</v>
      </c>
      <c r="E93" s="152">
        <v>0</v>
      </c>
      <c r="F93" s="367" t="s">
        <v>157</v>
      </c>
      <c r="G93" s="367"/>
      <c r="H93" s="258" t="s">
        <v>741</v>
      </c>
    </row>
    <row r="94" spans="1:9" ht="48" x14ac:dyDescent="0.2">
      <c r="A94" s="153" t="s">
        <v>713</v>
      </c>
      <c r="B94" s="152">
        <v>3159.1</v>
      </c>
      <c r="C94" s="152">
        <v>2606.1999999999998</v>
      </c>
      <c r="D94" s="152">
        <v>0</v>
      </c>
      <c r="E94" s="152">
        <v>0</v>
      </c>
      <c r="F94" s="367" t="s">
        <v>157</v>
      </c>
      <c r="G94" s="367"/>
      <c r="H94" s="258" t="s">
        <v>741</v>
      </c>
    </row>
    <row r="95" spans="1:9" ht="108" x14ac:dyDescent="0.2">
      <c r="A95" s="153" t="s">
        <v>714</v>
      </c>
      <c r="B95" s="152">
        <v>5264.3</v>
      </c>
      <c r="C95" s="152">
        <v>4233.3999999999996</v>
      </c>
      <c r="D95" s="152">
        <v>0</v>
      </c>
      <c r="E95" s="152">
        <v>0</v>
      </c>
      <c r="F95" s="367" t="s">
        <v>157</v>
      </c>
      <c r="G95" s="367"/>
      <c r="H95" s="258" t="s">
        <v>741</v>
      </c>
    </row>
    <row r="96" spans="1:9" ht="48" customHeight="1" x14ac:dyDescent="0.2">
      <c r="A96" s="153" t="s">
        <v>715</v>
      </c>
      <c r="B96" s="152">
        <v>2655.7</v>
      </c>
      <c r="C96" s="152">
        <v>2469</v>
      </c>
      <c r="D96" s="152">
        <v>0</v>
      </c>
      <c r="E96" s="152">
        <v>0</v>
      </c>
      <c r="F96" s="367" t="s">
        <v>157</v>
      </c>
      <c r="G96" s="367"/>
      <c r="H96" s="258" t="s">
        <v>741</v>
      </c>
    </row>
    <row r="97" spans="1:8" ht="72" x14ac:dyDescent="0.2">
      <c r="A97" s="153" t="s">
        <v>716</v>
      </c>
      <c r="B97" s="152">
        <v>4136.5</v>
      </c>
      <c r="C97" s="152">
        <v>2902.5</v>
      </c>
      <c r="D97" s="152">
        <v>0</v>
      </c>
      <c r="E97" s="152">
        <v>0</v>
      </c>
      <c r="F97" s="367" t="s">
        <v>157</v>
      </c>
      <c r="G97" s="367"/>
      <c r="H97" s="258" t="s">
        <v>741</v>
      </c>
    </row>
    <row r="98" spans="1:8" ht="60" x14ac:dyDescent="0.2">
      <c r="A98" s="153" t="s">
        <v>717</v>
      </c>
      <c r="B98" s="152">
        <v>86.5</v>
      </c>
      <c r="C98" s="152">
        <v>86.5</v>
      </c>
      <c r="D98" s="152">
        <v>0</v>
      </c>
      <c r="E98" s="152">
        <v>0</v>
      </c>
      <c r="F98" s="367" t="s">
        <v>157</v>
      </c>
      <c r="G98" s="367"/>
      <c r="H98" s="258" t="s">
        <v>741</v>
      </c>
    </row>
    <row r="99" spans="1:8" ht="60" x14ac:dyDescent="0.2">
      <c r="A99" s="153" t="s">
        <v>718</v>
      </c>
      <c r="B99" s="152">
        <v>951.3</v>
      </c>
      <c r="C99" s="152">
        <v>951.3</v>
      </c>
      <c r="D99" s="152">
        <v>0</v>
      </c>
      <c r="E99" s="152">
        <v>0</v>
      </c>
      <c r="F99" s="367" t="s">
        <v>157</v>
      </c>
      <c r="G99" s="367"/>
      <c r="H99" s="258" t="s">
        <v>742</v>
      </c>
    </row>
  </sheetData>
  <autoFilter ref="A7:H94"/>
  <mergeCells count="61">
    <mergeCell ref="A26:A28"/>
    <mergeCell ref="F33:G33"/>
    <mergeCell ref="H42:H43"/>
    <mergeCell ref="F12:G12"/>
    <mergeCell ref="F5:F6"/>
    <mergeCell ref="A3:H3"/>
    <mergeCell ref="F18:G18"/>
    <mergeCell ref="H5:H6"/>
    <mergeCell ref="D4:E4"/>
    <mergeCell ref="F4:G4"/>
    <mergeCell ref="A5:A6"/>
    <mergeCell ref="B5:C5"/>
    <mergeCell ref="D5:E5"/>
    <mergeCell ref="G5:G6"/>
    <mergeCell ref="F14:G14"/>
    <mergeCell ref="F17:G17"/>
    <mergeCell ref="F94:G94"/>
    <mergeCell ref="F13:G13"/>
    <mergeCell ref="F39:G39"/>
    <mergeCell ref="F45:G45"/>
    <mergeCell ref="F22:G22"/>
    <mergeCell ref="F72:G72"/>
    <mergeCell ref="F73:G73"/>
    <mergeCell ref="F88:G88"/>
    <mergeCell ref="F89:G89"/>
    <mergeCell ref="F91:G91"/>
    <mergeCell ref="F92:G92"/>
    <mergeCell ref="F93:G93"/>
    <mergeCell ref="F40:G40"/>
    <mergeCell ref="F29:G29"/>
    <mergeCell ref="F36:G36"/>
    <mergeCell ref="F19:G19"/>
    <mergeCell ref="A66:A67"/>
    <mergeCell ref="I66:I67"/>
    <mergeCell ref="D42:D43"/>
    <mergeCell ref="E42:E43"/>
    <mergeCell ref="F42:F43"/>
    <mergeCell ref="G42:G43"/>
    <mergeCell ref="F55:G55"/>
    <mergeCell ref="F60:G60"/>
    <mergeCell ref="D64:D65"/>
    <mergeCell ref="E64:E65"/>
    <mergeCell ref="A61:A62"/>
    <mergeCell ref="I61:I62"/>
    <mergeCell ref="F61:G61"/>
    <mergeCell ref="F62:G62"/>
    <mergeCell ref="F87:G87"/>
    <mergeCell ref="F90:G90"/>
    <mergeCell ref="F48:G48"/>
    <mergeCell ref="F75:G75"/>
    <mergeCell ref="F58:G58"/>
    <mergeCell ref="H72:H73"/>
    <mergeCell ref="H64:H65"/>
    <mergeCell ref="F64:F65"/>
    <mergeCell ref="G64:G65"/>
    <mergeCell ref="F68:G68"/>
    <mergeCell ref="F95:G95"/>
    <mergeCell ref="F96:G96"/>
    <mergeCell ref="F97:G97"/>
    <mergeCell ref="F98:G98"/>
    <mergeCell ref="F99:G99"/>
  </mergeCells>
  <pageMargins left="0.70866141732283472" right="0.31496062992125984" top="0.59055118110236227" bottom="0.35433070866141736" header="0.31496062992125984" footer="0.31496062992125984"/>
  <pageSetup paperSize="9" scale="79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M37"/>
  <sheetViews>
    <sheetView zoomScale="70" zoomScaleNormal="70" workbookViewId="0">
      <pane ySplit="6" topLeftCell="A7" activePane="bottomLeft" state="frozen"/>
      <selection pane="bottomLeft" activeCell="J7" sqref="J7"/>
    </sheetView>
  </sheetViews>
  <sheetFormatPr defaultRowHeight="18.75" x14ac:dyDescent="0.3"/>
  <cols>
    <col min="1" max="1" width="22" style="159" customWidth="1"/>
    <col min="2" max="2" width="32" style="160" customWidth="1"/>
    <col min="3" max="3" width="16.5703125" style="160" customWidth="1"/>
    <col min="4" max="4" width="35.85546875" style="160" customWidth="1"/>
    <col min="5" max="5" width="15.85546875" style="160" customWidth="1"/>
    <col min="6" max="6" width="40.28515625" style="160" customWidth="1"/>
    <col min="7" max="7" width="15.85546875" style="160" customWidth="1"/>
    <col min="8" max="8" width="41.28515625" style="160" customWidth="1"/>
    <col min="9" max="9" width="16.42578125" style="160" customWidth="1"/>
    <col min="10" max="10" width="42.42578125" style="160" customWidth="1"/>
    <col min="11" max="11" width="20" style="160" customWidth="1"/>
    <col min="12" max="12" width="15.7109375" style="160" customWidth="1"/>
    <col min="13" max="13" width="14.42578125" style="160" hidden="1" customWidth="1"/>
    <col min="14" max="16384" width="9.140625" style="160"/>
  </cols>
  <sheetData>
    <row r="1" spans="1:13" ht="18.75" customHeight="1" x14ac:dyDescent="0.3">
      <c r="K1" s="247" t="s">
        <v>893</v>
      </c>
    </row>
    <row r="2" spans="1:13" x14ac:dyDescent="0.3">
      <c r="K2" s="348" t="s">
        <v>196</v>
      </c>
    </row>
    <row r="3" spans="1:13" ht="18.75" customHeight="1" x14ac:dyDescent="0.3">
      <c r="B3" s="347" t="s">
        <v>895</v>
      </c>
      <c r="C3" s="159"/>
      <c r="D3" s="159"/>
      <c r="E3" s="159"/>
      <c r="F3" s="159"/>
      <c r="G3" s="159"/>
      <c r="H3" s="159"/>
      <c r="I3" s="159"/>
    </row>
    <row r="4" spans="1:13" x14ac:dyDescent="0.3">
      <c r="L4" s="161" t="s">
        <v>51</v>
      </c>
    </row>
    <row r="5" spans="1:13" s="162" customFormat="1" ht="22.5" customHeight="1" x14ac:dyDescent="0.2">
      <c r="A5" s="395" t="s">
        <v>896</v>
      </c>
      <c r="B5" s="395" t="s">
        <v>244</v>
      </c>
      <c r="C5" s="395"/>
      <c r="D5" s="395" t="s">
        <v>255</v>
      </c>
      <c r="E5" s="395"/>
      <c r="F5" s="398" t="s">
        <v>278</v>
      </c>
      <c r="G5" s="399"/>
      <c r="H5" s="395" t="s">
        <v>422</v>
      </c>
      <c r="I5" s="395"/>
      <c r="J5" s="395" t="s">
        <v>616</v>
      </c>
      <c r="K5" s="395"/>
      <c r="L5" s="395"/>
    </row>
    <row r="6" spans="1:13" s="162" customFormat="1" ht="37.5" x14ac:dyDescent="0.2">
      <c r="A6" s="395"/>
      <c r="B6" s="163" t="s">
        <v>332</v>
      </c>
      <c r="C6" s="163" t="s">
        <v>333</v>
      </c>
      <c r="D6" s="163" t="s">
        <v>332</v>
      </c>
      <c r="E6" s="163" t="s">
        <v>333</v>
      </c>
      <c r="F6" s="163" t="s">
        <v>332</v>
      </c>
      <c r="G6" s="163" t="s">
        <v>333</v>
      </c>
      <c r="H6" s="163" t="s">
        <v>332</v>
      </c>
      <c r="I6" s="163" t="s">
        <v>333</v>
      </c>
      <c r="J6" s="163" t="s">
        <v>332</v>
      </c>
      <c r="K6" s="163" t="s">
        <v>334</v>
      </c>
      <c r="L6" s="163" t="s">
        <v>333</v>
      </c>
      <c r="M6" s="170" t="s">
        <v>359</v>
      </c>
    </row>
    <row r="7" spans="1:13" ht="325.5" customHeight="1" x14ac:dyDescent="0.3">
      <c r="A7" s="396" t="s">
        <v>14</v>
      </c>
      <c r="B7" s="164" t="s">
        <v>335</v>
      </c>
      <c r="C7" s="164">
        <v>0</v>
      </c>
      <c r="D7" s="164" t="s">
        <v>336</v>
      </c>
      <c r="E7" s="165">
        <v>1891.9</v>
      </c>
      <c r="F7" s="164" t="s">
        <v>337</v>
      </c>
      <c r="G7" s="165">
        <v>2697.8</v>
      </c>
      <c r="H7" s="164" t="s">
        <v>469</v>
      </c>
      <c r="I7" s="165">
        <v>6737.5</v>
      </c>
      <c r="J7" s="164" t="s">
        <v>335</v>
      </c>
      <c r="K7" s="165">
        <v>0</v>
      </c>
      <c r="L7" s="165">
        <v>0</v>
      </c>
      <c r="M7" s="171" t="s">
        <v>358</v>
      </c>
    </row>
    <row r="8" spans="1:13" ht="325.5" customHeight="1" x14ac:dyDescent="0.3">
      <c r="A8" s="397"/>
      <c r="B8" s="164" t="s">
        <v>335</v>
      </c>
      <c r="C8" s="164">
        <v>0</v>
      </c>
      <c r="D8" s="164" t="s">
        <v>335</v>
      </c>
      <c r="E8" s="164">
        <v>0</v>
      </c>
      <c r="F8" s="164" t="s">
        <v>335</v>
      </c>
      <c r="G8" s="164">
        <v>0</v>
      </c>
      <c r="H8" s="164" t="s">
        <v>335</v>
      </c>
      <c r="I8" s="164">
        <v>0</v>
      </c>
      <c r="J8" s="164" t="s">
        <v>897</v>
      </c>
      <c r="K8" s="165">
        <v>255.6</v>
      </c>
      <c r="L8" s="165">
        <v>255.4</v>
      </c>
      <c r="M8" s="171" t="s">
        <v>681</v>
      </c>
    </row>
    <row r="9" spans="1:13" ht="228" customHeight="1" x14ac:dyDescent="0.3">
      <c r="A9" s="163" t="s">
        <v>338</v>
      </c>
      <c r="B9" s="164" t="s">
        <v>335</v>
      </c>
      <c r="C9" s="165">
        <v>0</v>
      </c>
      <c r="D9" s="164" t="s">
        <v>339</v>
      </c>
      <c r="E9" s="165">
        <v>6646.9</v>
      </c>
      <c r="F9" s="165" t="s">
        <v>335</v>
      </c>
      <c r="G9" s="165">
        <v>0</v>
      </c>
      <c r="H9" s="164" t="s">
        <v>335</v>
      </c>
      <c r="I9" s="165">
        <v>0</v>
      </c>
      <c r="J9" s="164" t="s">
        <v>335</v>
      </c>
      <c r="K9" s="165">
        <v>0</v>
      </c>
      <c r="L9" s="165">
        <v>0</v>
      </c>
      <c r="M9" s="171"/>
    </row>
    <row r="10" spans="1:13" ht="131.25" customHeight="1" x14ac:dyDescent="0.3">
      <c r="A10" s="395" t="s">
        <v>340</v>
      </c>
      <c r="B10" s="164" t="s">
        <v>335</v>
      </c>
      <c r="C10" s="165">
        <v>0</v>
      </c>
      <c r="D10" s="164" t="s">
        <v>341</v>
      </c>
      <c r="E10" s="165">
        <v>876.3</v>
      </c>
      <c r="F10" s="165" t="s">
        <v>335</v>
      </c>
      <c r="G10" s="165">
        <v>0</v>
      </c>
      <c r="H10" s="164" t="s">
        <v>335</v>
      </c>
      <c r="I10" s="165">
        <v>0</v>
      </c>
      <c r="J10" s="164" t="s">
        <v>335</v>
      </c>
      <c r="K10" s="165">
        <v>0</v>
      </c>
      <c r="L10" s="165">
        <v>0</v>
      </c>
      <c r="M10" s="171"/>
    </row>
    <row r="11" spans="1:13" ht="259.5" customHeight="1" x14ac:dyDescent="0.3">
      <c r="A11" s="395"/>
      <c r="B11" s="164" t="s">
        <v>342</v>
      </c>
      <c r="C11" s="165">
        <v>10</v>
      </c>
      <c r="D11" s="164" t="s">
        <v>342</v>
      </c>
      <c r="E11" s="165">
        <v>6.5</v>
      </c>
      <c r="F11" s="164" t="s">
        <v>342</v>
      </c>
      <c r="G11" s="165">
        <v>14.5</v>
      </c>
      <c r="H11" s="164" t="s">
        <v>470</v>
      </c>
      <c r="I11" s="165">
        <v>84.8</v>
      </c>
      <c r="J11" s="164" t="s">
        <v>335</v>
      </c>
      <c r="K11" s="165">
        <v>0</v>
      </c>
      <c r="L11" s="165">
        <v>0</v>
      </c>
      <c r="M11" s="171" t="s">
        <v>355</v>
      </c>
    </row>
    <row r="12" spans="1:13" ht="188.25" customHeight="1" x14ac:dyDescent="0.3">
      <c r="A12" s="395"/>
      <c r="B12" s="166" t="s">
        <v>343</v>
      </c>
      <c r="C12" s="165">
        <v>261.39999999999998</v>
      </c>
      <c r="D12" s="164" t="s">
        <v>344</v>
      </c>
      <c r="E12" s="165">
        <v>276.8</v>
      </c>
      <c r="F12" s="164" t="s">
        <v>345</v>
      </c>
      <c r="G12" s="165">
        <v>312.7</v>
      </c>
      <c r="H12" s="164" t="s">
        <v>335</v>
      </c>
      <c r="I12" s="165">
        <v>0</v>
      </c>
      <c r="J12" s="164" t="s">
        <v>335</v>
      </c>
      <c r="K12" s="165">
        <v>0</v>
      </c>
      <c r="L12" s="165">
        <v>0</v>
      </c>
      <c r="M12" s="171" t="s">
        <v>272</v>
      </c>
    </row>
    <row r="13" spans="1:13" ht="237.75" customHeight="1" x14ac:dyDescent="0.3">
      <c r="A13" s="395"/>
      <c r="B13" s="164" t="s">
        <v>335</v>
      </c>
      <c r="C13" s="165">
        <v>0</v>
      </c>
      <c r="D13" s="164" t="s">
        <v>335</v>
      </c>
      <c r="E13" s="165">
        <v>0</v>
      </c>
      <c r="F13" s="164" t="s">
        <v>346</v>
      </c>
      <c r="G13" s="165">
        <v>13.2</v>
      </c>
      <c r="H13" s="164" t="s">
        <v>346</v>
      </c>
      <c r="I13" s="165">
        <v>996.1</v>
      </c>
      <c r="J13" s="164" t="s">
        <v>743</v>
      </c>
      <c r="K13" s="165">
        <v>793.4</v>
      </c>
      <c r="L13" s="165">
        <v>793</v>
      </c>
      <c r="M13" s="171" t="s">
        <v>281</v>
      </c>
    </row>
    <row r="14" spans="1:13" ht="228" customHeight="1" x14ac:dyDescent="0.3">
      <c r="A14" s="163" t="s">
        <v>347</v>
      </c>
      <c r="B14" s="164" t="s">
        <v>348</v>
      </c>
      <c r="C14" s="165">
        <v>902.8</v>
      </c>
      <c r="D14" s="164" t="s">
        <v>335</v>
      </c>
      <c r="E14" s="165">
        <v>0</v>
      </c>
      <c r="F14" s="164" t="s">
        <v>349</v>
      </c>
      <c r="G14" s="165">
        <v>7512.8</v>
      </c>
      <c r="H14" s="164" t="s">
        <v>335</v>
      </c>
      <c r="I14" s="165">
        <v>0</v>
      </c>
      <c r="J14" s="164" t="s">
        <v>335</v>
      </c>
      <c r="K14" s="165">
        <v>0</v>
      </c>
      <c r="L14" s="165">
        <v>0</v>
      </c>
      <c r="M14" s="171" t="s">
        <v>356</v>
      </c>
    </row>
    <row r="15" spans="1:13" ht="409.5" customHeight="1" x14ac:dyDescent="0.3">
      <c r="A15" s="396" t="s">
        <v>350</v>
      </c>
      <c r="B15" s="164" t="s">
        <v>335</v>
      </c>
      <c r="C15" s="165">
        <v>0</v>
      </c>
      <c r="D15" s="164" t="s">
        <v>335</v>
      </c>
      <c r="E15" s="165">
        <v>0</v>
      </c>
      <c r="F15" s="164" t="s">
        <v>351</v>
      </c>
      <c r="G15" s="165">
        <v>150</v>
      </c>
      <c r="H15" s="164" t="s">
        <v>471</v>
      </c>
      <c r="I15" s="165">
        <v>300</v>
      </c>
      <c r="J15" s="164" t="s">
        <v>898</v>
      </c>
      <c r="K15" s="165">
        <v>100</v>
      </c>
      <c r="L15" s="165">
        <v>100</v>
      </c>
      <c r="M15" s="171" t="s">
        <v>357</v>
      </c>
    </row>
    <row r="16" spans="1:13" ht="236.25" customHeight="1" x14ac:dyDescent="0.3">
      <c r="A16" s="397"/>
      <c r="B16" s="164" t="s">
        <v>335</v>
      </c>
      <c r="C16" s="165">
        <v>0</v>
      </c>
      <c r="D16" s="164" t="s">
        <v>335</v>
      </c>
      <c r="E16" s="165">
        <v>0</v>
      </c>
      <c r="F16" s="164" t="s">
        <v>335</v>
      </c>
      <c r="G16" s="165">
        <v>0</v>
      </c>
      <c r="H16" s="164" t="s">
        <v>335</v>
      </c>
      <c r="I16" s="165">
        <v>0</v>
      </c>
      <c r="J16" s="166" t="s">
        <v>894</v>
      </c>
      <c r="K16" s="165">
        <v>545.5</v>
      </c>
      <c r="L16" s="165">
        <v>545.5</v>
      </c>
      <c r="M16" s="171" t="s">
        <v>744</v>
      </c>
    </row>
    <row r="17" spans="1:13" ht="94.5" customHeight="1" x14ac:dyDescent="0.3">
      <c r="A17" s="163" t="s">
        <v>352</v>
      </c>
      <c r="B17" s="164" t="s">
        <v>353</v>
      </c>
      <c r="C17" s="165">
        <v>1402.7</v>
      </c>
      <c r="D17" s="164" t="s">
        <v>335</v>
      </c>
      <c r="E17" s="165">
        <v>0</v>
      </c>
      <c r="F17" s="165" t="s">
        <v>335</v>
      </c>
      <c r="G17" s="165">
        <v>0</v>
      </c>
      <c r="H17" s="164" t="s">
        <v>335</v>
      </c>
      <c r="I17" s="165">
        <v>0</v>
      </c>
      <c r="J17" s="164" t="s">
        <v>335</v>
      </c>
      <c r="K17" s="165">
        <v>0</v>
      </c>
      <c r="L17" s="165">
        <v>0</v>
      </c>
      <c r="M17" s="171"/>
    </row>
    <row r="18" spans="1:13" s="159" customFormat="1" x14ac:dyDescent="0.3">
      <c r="A18" s="167" t="s">
        <v>354</v>
      </c>
      <c r="B18" s="167"/>
      <c r="C18" s="168">
        <f>SUM(C7:C17)</f>
        <v>2576.8999999999996</v>
      </c>
      <c r="D18" s="168"/>
      <c r="E18" s="168">
        <f>SUM(E7:E17)</f>
        <v>9698.3999999999978</v>
      </c>
      <c r="F18" s="168"/>
      <c r="G18" s="168">
        <f>SUM(G7:G17)</f>
        <v>10701</v>
      </c>
      <c r="H18" s="168"/>
      <c r="I18" s="168">
        <f>SUM(I7:I17)</f>
        <v>8118.4000000000005</v>
      </c>
      <c r="J18" s="168"/>
      <c r="K18" s="168">
        <f t="shared" ref="K18:L18" si="0">SUM(K7:K17)</f>
        <v>1694.5</v>
      </c>
      <c r="L18" s="168">
        <f t="shared" si="0"/>
        <v>1693.9</v>
      </c>
    </row>
    <row r="19" spans="1:13" x14ac:dyDescent="0.3">
      <c r="C19" s="169"/>
      <c r="E19" s="169"/>
      <c r="F19" s="169"/>
      <c r="G19" s="169"/>
      <c r="I19" s="169"/>
    </row>
    <row r="20" spans="1:13" x14ac:dyDescent="0.3">
      <c r="C20" s="169"/>
      <c r="E20" s="169"/>
      <c r="F20" s="169"/>
      <c r="G20" s="169"/>
      <c r="I20" s="169"/>
    </row>
    <row r="21" spans="1:13" x14ac:dyDescent="0.3">
      <c r="C21" s="169"/>
      <c r="E21" s="169"/>
      <c r="F21" s="169"/>
      <c r="G21" s="169"/>
      <c r="I21" s="169"/>
    </row>
    <row r="22" spans="1:13" x14ac:dyDescent="0.3">
      <c r="C22" s="169"/>
      <c r="E22" s="169"/>
      <c r="F22" s="169"/>
      <c r="G22" s="169"/>
      <c r="I22" s="169"/>
    </row>
    <row r="23" spans="1:13" x14ac:dyDescent="0.3">
      <c r="C23" s="169"/>
      <c r="E23" s="169"/>
      <c r="F23" s="169"/>
      <c r="G23" s="169"/>
      <c r="I23" s="169"/>
    </row>
    <row r="24" spans="1:13" x14ac:dyDescent="0.3">
      <c r="C24" s="169"/>
      <c r="E24" s="169"/>
      <c r="F24" s="169"/>
      <c r="G24" s="169"/>
      <c r="I24" s="169"/>
    </row>
    <row r="25" spans="1:13" x14ac:dyDescent="0.3">
      <c r="C25" s="169"/>
      <c r="E25" s="169"/>
      <c r="F25" s="169"/>
      <c r="G25" s="169"/>
      <c r="I25" s="169"/>
    </row>
    <row r="26" spans="1:13" x14ac:dyDescent="0.3">
      <c r="C26" s="169"/>
      <c r="E26" s="169"/>
      <c r="F26" s="169"/>
      <c r="G26" s="169"/>
      <c r="I26" s="169"/>
    </row>
    <row r="27" spans="1:13" x14ac:dyDescent="0.3">
      <c r="C27" s="169"/>
      <c r="E27" s="169"/>
      <c r="F27" s="169"/>
      <c r="G27" s="169"/>
      <c r="I27" s="169"/>
    </row>
    <row r="28" spans="1:13" x14ac:dyDescent="0.3">
      <c r="C28" s="169"/>
      <c r="E28" s="169"/>
      <c r="F28" s="169"/>
      <c r="G28" s="169"/>
      <c r="I28" s="169"/>
    </row>
    <row r="29" spans="1:13" x14ac:dyDescent="0.3">
      <c r="C29" s="169"/>
      <c r="E29" s="169"/>
      <c r="F29" s="169"/>
      <c r="G29" s="169"/>
      <c r="I29" s="169"/>
    </row>
    <row r="30" spans="1:13" x14ac:dyDescent="0.3">
      <c r="C30" s="169"/>
      <c r="E30" s="169"/>
      <c r="F30" s="169"/>
      <c r="G30" s="169"/>
      <c r="I30" s="169"/>
    </row>
    <row r="31" spans="1:13" x14ac:dyDescent="0.3">
      <c r="C31" s="169"/>
      <c r="E31" s="169"/>
      <c r="F31" s="169"/>
      <c r="G31" s="169"/>
      <c r="I31" s="169"/>
    </row>
    <row r="32" spans="1:13" x14ac:dyDescent="0.3">
      <c r="C32" s="169"/>
      <c r="E32" s="169"/>
      <c r="F32" s="169"/>
      <c r="G32" s="169"/>
      <c r="I32" s="169"/>
    </row>
    <row r="33" spans="3:9" x14ac:dyDescent="0.3">
      <c r="C33" s="169"/>
      <c r="E33" s="169"/>
      <c r="F33" s="169"/>
      <c r="G33" s="169"/>
      <c r="I33" s="169"/>
    </row>
    <row r="34" spans="3:9" x14ac:dyDescent="0.3">
      <c r="C34" s="169"/>
      <c r="E34" s="169"/>
      <c r="F34" s="169"/>
      <c r="G34" s="169"/>
      <c r="I34" s="169"/>
    </row>
    <row r="35" spans="3:9" x14ac:dyDescent="0.3">
      <c r="C35" s="169"/>
      <c r="E35" s="169"/>
      <c r="F35" s="169"/>
      <c r="G35" s="169"/>
      <c r="I35" s="169"/>
    </row>
    <row r="36" spans="3:9" x14ac:dyDescent="0.3">
      <c r="C36" s="169"/>
      <c r="E36" s="169"/>
      <c r="F36" s="169"/>
      <c r="G36" s="169"/>
      <c r="I36" s="169"/>
    </row>
    <row r="37" spans="3:9" x14ac:dyDescent="0.3">
      <c r="C37" s="169"/>
      <c r="E37" s="169"/>
      <c r="F37" s="169"/>
      <c r="G37" s="169"/>
      <c r="I37" s="169"/>
    </row>
  </sheetData>
  <mergeCells count="9">
    <mergeCell ref="J5:L5"/>
    <mergeCell ref="A15:A16"/>
    <mergeCell ref="A7:A8"/>
    <mergeCell ref="A10:A13"/>
    <mergeCell ref="A5:A6"/>
    <mergeCell ref="B5:C5"/>
    <mergeCell ref="D5:E5"/>
    <mergeCell ref="H5:I5"/>
    <mergeCell ref="F5:G5"/>
  </mergeCells>
  <pageMargins left="0.39370078740157483" right="0.39370078740157483" top="0.78740157480314965" bottom="0.39370078740157483" header="0" footer="0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14</vt:i4>
      </vt:variant>
    </vt:vector>
  </HeadingPairs>
  <TitlesOfParts>
    <vt:vector size="34" baseType="lpstr">
      <vt:lpstr>Таблица 1 АД</vt:lpstr>
      <vt:lpstr>Тблица 2</vt:lpstr>
      <vt:lpstr>Струк 3 </vt:lpstr>
      <vt:lpstr>Рструк</vt:lpstr>
      <vt:lpstr>РГРБС</vt:lpstr>
      <vt:lpstr>ЖКХ МП 04</vt:lpstr>
      <vt:lpstr>ЖКХ (02,05) консол 4</vt:lpstr>
      <vt:lpstr>КГП и софин 5</vt:lpstr>
      <vt:lpstr>Нац.проекты 2019-2023 6</vt:lpstr>
      <vt:lpstr>Р РЦП</vt:lpstr>
      <vt:lpstr>ПБС 7</vt:lpstr>
      <vt:lpstr>ВР 8</vt:lpstr>
      <vt:lpstr>Р ВР</vt:lpstr>
      <vt:lpstr>Р ФОТ</vt:lpstr>
      <vt:lpstr>Таблица 9 БУ</vt:lpstr>
      <vt:lpstr>Р МЗ БУ</vt:lpstr>
      <vt:lpstr>Р ИЦ БУ</vt:lpstr>
      <vt:lpstr>Р ПЛ БУ</vt:lpstr>
      <vt:lpstr>Таблица 10 МЗ из ГО 2023</vt:lpstr>
      <vt:lpstr>Р МП 2023</vt:lpstr>
      <vt:lpstr>'Таблица 1 АД'!LAST_CELL</vt:lpstr>
      <vt:lpstr>'Таблица 1 АД'!SIGN</vt:lpstr>
      <vt:lpstr>'ВР 8'!Заголовки_для_печати</vt:lpstr>
      <vt:lpstr>'ЖКХ (02,05) консол 4'!Заголовки_для_печати</vt:lpstr>
      <vt:lpstr>'ЖКХ МП 04'!Заголовки_для_печати</vt:lpstr>
      <vt:lpstr>'КГП и софин 5'!Заголовки_для_печати</vt:lpstr>
      <vt:lpstr>'Нац.проекты 2019-2023 6'!Заголовки_для_печати</vt:lpstr>
      <vt:lpstr>'ПБС 7'!Заголовки_для_печати</vt:lpstr>
      <vt:lpstr>'Струк 3 '!Заголовки_для_печати</vt:lpstr>
      <vt:lpstr>'Таблица 1 АД'!Заголовки_для_печати</vt:lpstr>
      <vt:lpstr>'Таблица 10 МЗ из ГО 2023'!Заголовки_для_печати</vt:lpstr>
      <vt:lpstr>'Таблица 9 БУ'!Заголовки_для_печати</vt:lpstr>
      <vt:lpstr>'КГП и софин 5'!Область_печати</vt:lpstr>
      <vt:lpstr>'Струк 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LLI</cp:lastModifiedBy>
  <cp:lastPrinted>2024-03-27T02:07:02Z</cp:lastPrinted>
  <dcterms:created xsi:type="dcterms:W3CDTF">1996-10-08T23:32:33Z</dcterms:created>
  <dcterms:modified xsi:type="dcterms:W3CDTF">2024-03-29T06:51:14Z</dcterms:modified>
</cp:coreProperties>
</file>