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\БЮДЖЕТ 2021\Исполнение за 2021 год\"/>
    </mc:Choice>
  </mc:AlternateContent>
  <bookViews>
    <workbookView xWindow="120" yWindow="120" windowWidth="13650" windowHeight="7830" activeTab="2"/>
  </bookViews>
  <sheets>
    <sheet name="Таблица 1" sheetId="54" r:id="rId1"/>
    <sheet name="Тблица 2" sheetId="7" r:id="rId2"/>
    <sheet name="Струк 3 " sheetId="8" r:id="rId3"/>
    <sheet name="Рструк" sheetId="2" r:id="rId4"/>
    <sheet name="РГРБС" sheetId="1" r:id="rId5"/>
    <sheet name="ЖКХ 62" sheetId="6" r:id="rId6"/>
    <sheet name="КГП и софин 4" sheetId="42" r:id="rId7"/>
    <sheet name="Нац.проекты 2019-2021 4" sheetId="53" r:id="rId8"/>
    <sheet name="Р РЦП" sheetId="13" r:id="rId9"/>
    <sheet name="ПБС 5" sheetId="10" r:id="rId10"/>
    <sheet name="ВР 6" sheetId="3" r:id="rId11"/>
    <sheet name="Р ВР" sheetId="12" r:id="rId12"/>
    <sheet name="Р ЗРП" sheetId="25" r:id="rId13"/>
    <sheet name="Таблица 7 БУ" sheetId="40" r:id="rId14"/>
    <sheet name="Р МЗ БУ" sheetId="37" r:id="rId15"/>
    <sheet name="Р ИЦ БУ" sheetId="38" r:id="rId16"/>
    <sheet name="Р ПЛ БУ" sheetId="39" r:id="rId17"/>
    <sheet name="Таблица 8 МЗ МФ" sheetId="52" r:id="rId18"/>
    <sheet name="Р МП 2021" sheetId="43" r:id="rId19"/>
  </sheets>
  <definedNames>
    <definedName name="_xlnm._FilterDatabase" localSheetId="0" hidden="1">'Таблица 1'!$A$8:$H$137</definedName>
    <definedName name="APPT" localSheetId="0">'Таблица 1'!$B$18</definedName>
    <definedName name="FIO" localSheetId="0">'Таблица 1'!$F$18</definedName>
    <definedName name="LAST_CELL" localSheetId="0">'Таблица 1'!#REF!</definedName>
    <definedName name="SIGN" localSheetId="0">'Таблица 1'!$B$18:$H$19</definedName>
    <definedName name="_xlnm.Print_Titles" localSheetId="10">'ВР 6'!$5:$5</definedName>
    <definedName name="_xlnm.Print_Titles" localSheetId="5">'ЖКХ 62'!$4:$4</definedName>
    <definedName name="_xlnm.Print_Titles" localSheetId="6">'КГП и софин 4'!$5:$7</definedName>
    <definedName name="_xlnm.Print_Titles" localSheetId="7">'Нац.проекты 2019-2021 4'!$5:$6</definedName>
    <definedName name="_xlnm.Print_Titles" localSheetId="9">'ПБС 5'!$4:$5</definedName>
    <definedName name="_xlnm.Print_Titles" localSheetId="2">'Струк 3 '!$6:$6</definedName>
    <definedName name="_xlnm.Print_Titles" localSheetId="0">'Таблица 1'!$7:$8</definedName>
    <definedName name="_xlnm.Print_Titles" localSheetId="13">'Таблица 7 БУ'!$5:$6</definedName>
    <definedName name="_xlnm.Print_Area" localSheetId="6">'КГП и софин 4'!$A$1:$H$74</definedName>
    <definedName name="_xlnm.Print_Area" localSheetId="7">'Нац.проекты 2019-2021 4'!$A$1:$H$16</definedName>
    <definedName name="_xlnm.Print_Area" localSheetId="2">'Струк 3 '!$A$1:$W$21</definedName>
  </definedNames>
  <calcPr calcId="152511"/>
</workbook>
</file>

<file path=xl/calcChain.xml><?xml version="1.0" encoding="utf-8"?>
<calcChain xmlns="http://schemas.openxmlformats.org/spreadsheetml/2006/main">
  <c r="E9" i="54" l="1"/>
  <c r="F9" i="54"/>
  <c r="G9" i="54"/>
  <c r="A11" i="54"/>
  <c r="H11" i="54"/>
  <c r="A12" i="54"/>
  <c r="H12" i="54"/>
  <c r="A13" i="54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H14" i="54"/>
  <c r="E15" i="54"/>
  <c r="F15" i="54"/>
  <c r="G15" i="54"/>
  <c r="H15" i="54" s="1"/>
  <c r="H16" i="54"/>
  <c r="E17" i="54"/>
  <c r="F17" i="54"/>
  <c r="G17" i="54"/>
  <c r="H18" i="54"/>
  <c r="H19" i="54"/>
  <c r="H20" i="54"/>
  <c r="H21" i="54"/>
  <c r="E22" i="54"/>
  <c r="F22" i="54"/>
  <c r="G22" i="54"/>
  <c r="E24" i="54"/>
  <c r="F24" i="54"/>
  <c r="G24" i="54"/>
  <c r="H25" i="54"/>
  <c r="H26" i="54"/>
  <c r="H27" i="54"/>
  <c r="H28" i="54"/>
  <c r="E29" i="54"/>
  <c r="F29" i="54"/>
  <c r="G29" i="54"/>
  <c r="H30" i="54"/>
  <c r="H31" i="54"/>
  <c r="H32" i="54"/>
  <c r="H33" i="54"/>
  <c r="H34" i="54"/>
  <c r="H35" i="54"/>
  <c r="H37" i="54"/>
  <c r="H38" i="54"/>
  <c r="H39" i="54"/>
  <c r="E42" i="54"/>
  <c r="F42" i="54"/>
  <c r="G42" i="54"/>
  <c r="E44" i="54"/>
  <c r="F44" i="54"/>
  <c r="G44" i="54"/>
  <c r="H44" i="54" s="1"/>
  <c r="E47" i="54"/>
  <c r="F47" i="54"/>
  <c r="G47" i="54"/>
  <c r="H47" i="54"/>
  <c r="H48" i="54"/>
  <c r="H49" i="54"/>
  <c r="E50" i="54"/>
  <c r="F50" i="54"/>
  <c r="G50" i="54"/>
  <c r="H51" i="54"/>
  <c r="H52" i="54"/>
  <c r="H53" i="54"/>
  <c r="H54" i="54"/>
  <c r="H56" i="54"/>
  <c r="H57" i="54"/>
  <c r="H58" i="54"/>
  <c r="H59" i="54"/>
  <c r="E61" i="54"/>
  <c r="F61" i="54"/>
  <c r="G61" i="54"/>
  <c r="H61" i="54" s="1"/>
  <c r="H62" i="54"/>
  <c r="H63" i="54"/>
  <c r="H65" i="54"/>
  <c r="E66" i="54"/>
  <c r="F66" i="54"/>
  <c r="G66" i="54"/>
  <c r="H66" i="54" s="1"/>
  <c r="H67" i="54"/>
  <c r="H68" i="54"/>
  <c r="H69" i="54"/>
  <c r="H70" i="54"/>
  <c r="H71" i="54"/>
  <c r="H72" i="54"/>
  <c r="H73" i="54"/>
  <c r="H75" i="54"/>
  <c r="H76" i="54"/>
  <c r="H77" i="54"/>
  <c r="H78" i="54"/>
  <c r="H79" i="54"/>
  <c r="H80" i="54"/>
  <c r="H81" i="54"/>
  <c r="H82" i="54"/>
  <c r="H83" i="54"/>
  <c r="H84" i="54"/>
  <c r="H85" i="54"/>
  <c r="H86" i="54"/>
  <c r="H87" i="54"/>
  <c r="H88" i="54"/>
  <c r="H89" i="54"/>
  <c r="H90" i="54"/>
  <c r="H91" i="54"/>
  <c r="H92" i="54"/>
  <c r="H93" i="54"/>
  <c r="H94" i="54"/>
  <c r="H95" i="54"/>
  <c r="H96" i="54"/>
  <c r="H97" i="54"/>
  <c r="H98" i="54"/>
  <c r="H99" i="54"/>
  <c r="H100" i="54"/>
  <c r="H101" i="54"/>
  <c r="H102" i="54"/>
  <c r="H103" i="54"/>
  <c r="H104" i="54"/>
  <c r="H105" i="54"/>
  <c r="H106" i="54"/>
  <c r="H107" i="54"/>
  <c r="H108" i="54"/>
  <c r="H109" i="54"/>
  <c r="H110" i="54"/>
  <c r="H111" i="54"/>
  <c r="H112" i="54"/>
  <c r="H113" i="54"/>
  <c r="H114" i="54"/>
  <c r="H115" i="54"/>
  <c r="H116" i="54"/>
  <c r="H117" i="54"/>
  <c r="H118" i="54"/>
  <c r="H119" i="54"/>
  <c r="H120" i="54"/>
  <c r="H121" i="54"/>
  <c r="H122" i="54"/>
  <c r="H123" i="54"/>
  <c r="H124" i="54"/>
  <c r="H125" i="54"/>
  <c r="H126" i="54"/>
  <c r="H127" i="54"/>
  <c r="H128" i="54"/>
  <c r="H129" i="54"/>
  <c r="H130" i="54"/>
  <c r="H131" i="54"/>
  <c r="H132" i="54"/>
  <c r="H133" i="54"/>
  <c r="E134" i="54"/>
  <c r="F134" i="54"/>
  <c r="G134" i="54"/>
  <c r="H134" i="54" s="1"/>
  <c r="H135" i="54"/>
  <c r="H136" i="54"/>
  <c r="F137" i="54" l="1"/>
  <c r="H29" i="54"/>
  <c r="H9" i="54"/>
  <c r="H50" i="54"/>
  <c r="E137" i="54"/>
  <c r="H24" i="54"/>
  <c r="H17" i="54"/>
  <c r="G137" i="54"/>
  <c r="H137" i="54" s="1"/>
  <c r="H16" i="53"/>
  <c r="G16" i="53"/>
  <c r="E16" i="53"/>
  <c r="C16" i="53"/>
  <c r="N24" i="52" l="1"/>
  <c r="B12" i="39"/>
  <c r="B13" i="38"/>
  <c r="B13" i="37"/>
  <c r="B12" i="37"/>
  <c r="M11" i="40" l="1"/>
  <c r="E14" i="40" l="1"/>
  <c r="F14" i="40"/>
  <c r="G14" i="40"/>
  <c r="C13" i="40"/>
  <c r="D13" i="40"/>
  <c r="B13" i="40"/>
  <c r="C11" i="40"/>
  <c r="C14" i="40" s="1"/>
  <c r="D11" i="40"/>
  <c r="B11" i="40"/>
  <c r="F9" i="40"/>
  <c r="G9" i="40"/>
  <c r="H9" i="40"/>
  <c r="I9" i="40"/>
  <c r="J9" i="40"/>
  <c r="E9" i="40"/>
  <c r="F7" i="40"/>
  <c r="G7" i="40"/>
  <c r="H7" i="40"/>
  <c r="I7" i="40"/>
  <c r="J7" i="40"/>
  <c r="K7" i="40"/>
  <c r="L7" i="40"/>
  <c r="N7" i="40"/>
  <c r="O7" i="40"/>
  <c r="P7" i="40"/>
  <c r="E7" i="40"/>
  <c r="B14" i="40" l="1"/>
  <c r="D14" i="40"/>
  <c r="F36" i="3"/>
  <c r="G36" i="3"/>
  <c r="F34" i="3"/>
  <c r="G34" i="3"/>
  <c r="F33" i="3"/>
  <c r="G33" i="3"/>
  <c r="F32" i="3"/>
  <c r="G32" i="3"/>
  <c r="F29" i="3"/>
  <c r="G29" i="3"/>
  <c r="F17" i="3"/>
  <c r="G17" i="3"/>
  <c r="G10" i="10"/>
  <c r="G11" i="10"/>
  <c r="G12" i="10"/>
  <c r="G14" i="10"/>
  <c r="G16" i="10"/>
  <c r="G18" i="10"/>
  <c r="G19" i="10"/>
  <c r="G20" i="10"/>
  <c r="G22" i="10"/>
  <c r="G23" i="10"/>
  <c r="G24" i="10"/>
  <c r="G25" i="10"/>
  <c r="G26" i="10"/>
  <c r="G27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4" i="10"/>
  <c r="G45" i="10"/>
  <c r="G46" i="10"/>
  <c r="G47" i="10"/>
  <c r="G48" i="10"/>
  <c r="G49" i="10"/>
  <c r="G50" i="10"/>
  <c r="G51" i="10"/>
  <c r="G52" i="10"/>
  <c r="G53" i="10"/>
  <c r="G57" i="10"/>
  <c r="G58" i="10"/>
  <c r="G59" i="10"/>
  <c r="G60" i="10"/>
  <c r="G61" i="10"/>
  <c r="G63" i="10"/>
  <c r="G64" i="10"/>
  <c r="G65" i="10"/>
  <c r="G66" i="10"/>
  <c r="G67" i="10"/>
  <c r="G68" i="10"/>
  <c r="G69" i="10"/>
  <c r="G70" i="10"/>
  <c r="G71" i="10"/>
  <c r="F10" i="10"/>
  <c r="F11" i="10"/>
  <c r="F12" i="10"/>
  <c r="F13" i="10"/>
  <c r="F14" i="10"/>
  <c r="F15" i="10"/>
  <c r="F16" i="10"/>
  <c r="F17" i="10"/>
  <c r="F19" i="10"/>
  <c r="F21" i="10"/>
  <c r="F24" i="10"/>
  <c r="F25" i="10"/>
  <c r="F26" i="10"/>
  <c r="F27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5" i="10"/>
  <c r="F47" i="10"/>
  <c r="F48" i="10"/>
  <c r="F49" i="10"/>
  <c r="F50" i="10"/>
  <c r="F51" i="10"/>
  <c r="F52" i="10"/>
  <c r="F53" i="10"/>
  <c r="F54" i="10"/>
  <c r="F57" i="10"/>
  <c r="F58" i="10"/>
  <c r="F60" i="10"/>
  <c r="F63" i="10"/>
  <c r="F64" i="10"/>
  <c r="F65" i="10"/>
  <c r="F66" i="10"/>
  <c r="F67" i="10"/>
  <c r="F68" i="10"/>
  <c r="F69" i="10"/>
  <c r="F70" i="10"/>
  <c r="F71" i="10"/>
  <c r="B55" i="10"/>
  <c r="C25" i="42" l="1"/>
  <c r="D25" i="42"/>
  <c r="E25" i="42"/>
  <c r="B25" i="42"/>
  <c r="C79" i="42"/>
  <c r="C73" i="42" s="1"/>
  <c r="D79" i="42"/>
  <c r="D73" i="42" s="1"/>
  <c r="E79" i="42"/>
  <c r="E73" i="42" s="1"/>
  <c r="B79" i="42"/>
  <c r="B73" i="42" s="1"/>
  <c r="C31" i="42" l="1"/>
  <c r="D31" i="42"/>
  <c r="E31" i="42"/>
  <c r="B31" i="42"/>
  <c r="O14" i="2"/>
  <c r="B13" i="1"/>
  <c r="D16" i="6" l="1"/>
  <c r="D17" i="6"/>
  <c r="D18" i="6"/>
  <c r="D19" i="6"/>
  <c r="D20" i="6"/>
  <c r="D21" i="6"/>
  <c r="D12" i="6"/>
  <c r="C11" i="6"/>
  <c r="B11" i="6"/>
  <c r="D29" i="6"/>
  <c r="C28" i="6"/>
  <c r="B28" i="6"/>
  <c r="C7" i="6"/>
  <c r="B7" i="6"/>
  <c r="D41" i="6"/>
  <c r="D40" i="6"/>
  <c r="C19" i="6"/>
  <c r="B19" i="6"/>
  <c r="W7" i="8" l="1"/>
  <c r="V7" i="8"/>
  <c r="P8" i="40" l="1"/>
  <c r="O8" i="40"/>
  <c r="B11" i="39" l="1"/>
  <c r="B12" i="38"/>
  <c r="C55" i="42" l="1"/>
  <c r="D55" i="42"/>
  <c r="E55" i="42"/>
  <c r="B55" i="42"/>
  <c r="G57" i="42"/>
  <c r="F57" i="42"/>
  <c r="G53" i="42" l="1"/>
  <c r="F53" i="42"/>
  <c r="G8" i="3" l="1"/>
  <c r="G9" i="3"/>
  <c r="G10" i="3"/>
  <c r="G11" i="3"/>
  <c r="G12" i="3"/>
  <c r="G13" i="3"/>
  <c r="G14" i="3"/>
  <c r="G15" i="3"/>
  <c r="G16" i="3"/>
  <c r="G18" i="3"/>
  <c r="G19" i="3"/>
  <c r="G20" i="3"/>
  <c r="G21" i="3"/>
  <c r="G22" i="3"/>
  <c r="G23" i="3"/>
  <c r="G24" i="3"/>
  <c r="G25" i="3"/>
  <c r="G26" i="3"/>
  <c r="G27" i="3"/>
  <c r="G28" i="3"/>
  <c r="G30" i="3"/>
  <c r="G31" i="3"/>
  <c r="G35" i="3"/>
  <c r="G37" i="3"/>
  <c r="G38" i="3"/>
  <c r="G39" i="3"/>
  <c r="G40" i="3"/>
  <c r="F8" i="3"/>
  <c r="F9" i="3"/>
  <c r="F10" i="3"/>
  <c r="F11" i="3"/>
  <c r="F12" i="3"/>
  <c r="F13" i="3"/>
  <c r="F14" i="3"/>
  <c r="F15" i="3"/>
  <c r="F16" i="3"/>
  <c r="F18" i="3"/>
  <c r="F19" i="3"/>
  <c r="F20" i="3"/>
  <c r="F21" i="3"/>
  <c r="F22" i="3"/>
  <c r="F23" i="3"/>
  <c r="F24" i="3"/>
  <c r="F25" i="3"/>
  <c r="F26" i="3"/>
  <c r="F27" i="3"/>
  <c r="F28" i="3"/>
  <c r="F30" i="3"/>
  <c r="F31" i="3"/>
  <c r="F35" i="3"/>
  <c r="F37" i="3"/>
  <c r="F38" i="3"/>
  <c r="F39" i="3"/>
  <c r="F40" i="3"/>
  <c r="D7" i="6" l="1"/>
  <c r="D42" i="6"/>
  <c r="D15" i="6"/>
  <c r="D36" i="6"/>
  <c r="D35" i="6"/>
  <c r="C8" i="10"/>
  <c r="D8" i="10"/>
  <c r="G8" i="10" s="1"/>
  <c r="E8" i="10"/>
  <c r="D55" i="10" l="1"/>
  <c r="C62" i="10"/>
  <c r="B12" i="1"/>
  <c r="O13" i="2"/>
  <c r="T7" i="8"/>
  <c r="U7" i="8"/>
  <c r="F55" i="10" l="1"/>
  <c r="M19" i="40"/>
  <c r="M23" i="40"/>
  <c r="M27" i="40"/>
  <c r="M31" i="40"/>
  <c r="M35" i="40"/>
  <c r="M39" i="40"/>
  <c r="M43" i="40"/>
  <c r="M47" i="40"/>
  <c r="M51" i="40"/>
  <c r="M55" i="40"/>
  <c r="M59" i="40"/>
  <c r="M63" i="40"/>
  <c r="M15" i="40"/>
  <c r="M7" i="40" l="1"/>
  <c r="D23" i="6"/>
  <c r="B10" i="39" l="1"/>
  <c r="B11" i="38"/>
  <c r="B11" i="37"/>
  <c r="C55" i="10" l="1"/>
  <c r="G55" i="10" s="1"/>
  <c r="E55" i="10"/>
  <c r="B8" i="10"/>
  <c r="F8" i="10" s="1"/>
  <c r="G49" i="42" l="1"/>
  <c r="F49" i="42"/>
  <c r="C48" i="42"/>
  <c r="D48" i="42"/>
  <c r="E48" i="42"/>
  <c r="B48" i="42"/>
  <c r="G37" i="42"/>
  <c r="F37" i="42"/>
  <c r="C23" i="42" l="1"/>
  <c r="D23" i="42"/>
  <c r="E23" i="42"/>
  <c r="B23" i="42"/>
  <c r="F26" i="42"/>
  <c r="C71" i="42" l="1"/>
  <c r="D71" i="42"/>
  <c r="E71" i="42"/>
  <c r="B71" i="42"/>
  <c r="G54" i="42"/>
  <c r="F54" i="42"/>
  <c r="F71" i="42" l="1"/>
  <c r="C9" i="42" l="1"/>
  <c r="D9" i="42"/>
  <c r="E9" i="42"/>
  <c r="B9" i="42"/>
  <c r="D25" i="6"/>
  <c r="D13" i="6" l="1"/>
  <c r="C26" i="6"/>
  <c r="B26" i="6"/>
  <c r="C24" i="6"/>
  <c r="B24" i="6"/>
  <c r="C14" i="6"/>
  <c r="B14" i="6"/>
  <c r="B11" i="1" l="1"/>
  <c r="O12" i="2"/>
  <c r="S7" i="8"/>
  <c r="R7" i="8"/>
  <c r="D39" i="6" l="1"/>
  <c r="H58" i="40" l="1"/>
  <c r="H54" i="40"/>
  <c r="H46" i="40"/>
  <c r="H42" i="40"/>
  <c r="H38" i="40"/>
  <c r="H34" i="40"/>
  <c r="H26" i="40"/>
  <c r="B7" i="39" l="1"/>
  <c r="B8" i="39"/>
  <c r="B9" i="39"/>
  <c r="B6" i="39"/>
  <c r="B10" i="38" l="1"/>
  <c r="B10" i="37" l="1"/>
  <c r="C28" i="10"/>
  <c r="C6" i="10" s="1"/>
  <c r="D28" i="10"/>
  <c r="G28" i="10" s="1"/>
  <c r="E28" i="10"/>
  <c r="B28" i="10"/>
  <c r="D6" i="13"/>
  <c r="G50" i="42"/>
  <c r="F50" i="42"/>
  <c r="G47" i="42"/>
  <c r="F47" i="42"/>
  <c r="G35" i="42"/>
  <c r="F35" i="42"/>
  <c r="D33" i="6"/>
  <c r="D34" i="6"/>
  <c r="D31" i="6"/>
  <c r="C22" i="6"/>
  <c r="B22" i="6"/>
  <c r="D32" i="6"/>
  <c r="B10" i="1"/>
  <c r="O11" i="2"/>
  <c r="P7" i="8"/>
  <c r="Q7" i="8"/>
  <c r="F14" i="7"/>
  <c r="D62" i="10"/>
  <c r="G62" i="10" s="1"/>
  <c r="E62" i="10"/>
  <c r="B62" i="10"/>
  <c r="B9" i="38"/>
  <c r="B9" i="37"/>
  <c r="B7" i="40"/>
  <c r="E10" i="40"/>
  <c r="C45" i="40"/>
  <c r="D45" i="40"/>
  <c r="B45" i="40"/>
  <c r="C43" i="40"/>
  <c r="D43" i="40"/>
  <c r="B43" i="40"/>
  <c r="C41" i="40"/>
  <c r="D41" i="40"/>
  <c r="B41" i="40"/>
  <c r="C39" i="40"/>
  <c r="D39" i="40"/>
  <c r="B39" i="40"/>
  <c r="C37" i="40"/>
  <c r="D37" i="40"/>
  <c r="B37" i="40"/>
  <c r="C35" i="40"/>
  <c r="D35" i="40"/>
  <c r="B35" i="40"/>
  <c r="C33" i="40"/>
  <c r="D33" i="40"/>
  <c r="B33" i="40"/>
  <c r="C31" i="40"/>
  <c r="D31" i="40"/>
  <c r="B31" i="40"/>
  <c r="C29" i="40"/>
  <c r="D29" i="40"/>
  <c r="B29" i="40"/>
  <c r="C27" i="40"/>
  <c r="D27" i="40"/>
  <c r="B27" i="40"/>
  <c r="C25" i="40"/>
  <c r="D25" i="40"/>
  <c r="B25" i="40"/>
  <c r="C23" i="40"/>
  <c r="D23" i="40"/>
  <c r="B23" i="40"/>
  <c r="C21" i="40"/>
  <c r="D21" i="40"/>
  <c r="B21" i="40"/>
  <c r="C19" i="40"/>
  <c r="D19" i="40"/>
  <c r="B19" i="40"/>
  <c r="C17" i="40"/>
  <c r="D17" i="40"/>
  <c r="B17" i="40"/>
  <c r="C15" i="40"/>
  <c r="D15" i="40"/>
  <c r="B15" i="40"/>
  <c r="E46" i="40"/>
  <c r="F46" i="40"/>
  <c r="G46" i="40"/>
  <c r="I46" i="40"/>
  <c r="J46" i="40"/>
  <c r="E42" i="40"/>
  <c r="F42" i="40"/>
  <c r="G42" i="40"/>
  <c r="I42" i="40"/>
  <c r="J42" i="40"/>
  <c r="E38" i="40"/>
  <c r="F38" i="40"/>
  <c r="G38" i="40"/>
  <c r="I38" i="40"/>
  <c r="J38" i="40"/>
  <c r="E34" i="40"/>
  <c r="F34" i="40"/>
  <c r="G34" i="40"/>
  <c r="I34" i="40"/>
  <c r="J34" i="40"/>
  <c r="E30" i="40"/>
  <c r="F30" i="40"/>
  <c r="G30" i="40"/>
  <c r="E26" i="40"/>
  <c r="F26" i="40"/>
  <c r="G26" i="40"/>
  <c r="I26" i="40"/>
  <c r="J26" i="40"/>
  <c r="E22" i="40"/>
  <c r="F22" i="40"/>
  <c r="G22" i="40"/>
  <c r="E18" i="40"/>
  <c r="F18" i="40"/>
  <c r="G18" i="40"/>
  <c r="I18" i="40"/>
  <c r="J18" i="40"/>
  <c r="D6" i="3"/>
  <c r="E6" i="3"/>
  <c r="C34" i="42"/>
  <c r="D34" i="42"/>
  <c r="E34" i="42"/>
  <c r="B34" i="42"/>
  <c r="C29" i="42"/>
  <c r="D29" i="42"/>
  <c r="E29" i="42"/>
  <c r="B29" i="42"/>
  <c r="B9" i="1"/>
  <c r="O10" i="2"/>
  <c r="N7" i="8"/>
  <c r="O7" i="8"/>
  <c r="D38" i="6"/>
  <c r="B4" i="39"/>
  <c r="D13" i="39" s="1"/>
  <c r="B13" i="39" s="1"/>
  <c r="B5" i="39"/>
  <c r="B4" i="38"/>
  <c r="F8" i="38" s="1"/>
  <c r="B5" i="38"/>
  <c r="B6" i="38"/>
  <c r="B7" i="38"/>
  <c r="C8" i="38"/>
  <c r="D8" i="38"/>
  <c r="G8" i="38"/>
  <c r="B4" i="37"/>
  <c r="B5" i="37"/>
  <c r="B6" i="37"/>
  <c r="B7" i="37"/>
  <c r="F8" i="37"/>
  <c r="B47" i="40"/>
  <c r="C47" i="40"/>
  <c r="D47" i="40"/>
  <c r="B49" i="40"/>
  <c r="C49" i="40"/>
  <c r="D49" i="40"/>
  <c r="E50" i="40"/>
  <c r="F50" i="40"/>
  <c r="G50" i="40"/>
  <c r="B51" i="40"/>
  <c r="C51" i="40"/>
  <c r="D51" i="40"/>
  <c r="B53" i="40"/>
  <c r="C53" i="40"/>
  <c r="D53" i="40"/>
  <c r="D54" i="40" s="1"/>
  <c r="E54" i="40"/>
  <c r="F54" i="40"/>
  <c r="G54" i="40"/>
  <c r="I54" i="40"/>
  <c r="J54" i="40"/>
  <c r="B55" i="40"/>
  <c r="C55" i="40"/>
  <c r="D55" i="40"/>
  <c r="B57" i="40"/>
  <c r="C57" i="40"/>
  <c r="D57" i="40"/>
  <c r="E58" i="40"/>
  <c r="F58" i="40"/>
  <c r="G58" i="40"/>
  <c r="I58" i="40"/>
  <c r="J58" i="40"/>
  <c r="B59" i="40"/>
  <c r="C59" i="40"/>
  <c r="D59" i="40"/>
  <c r="B61" i="40"/>
  <c r="C61" i="40"/>
  <c r="D61" i="40"/>
  <c r="E62" i="40"/>
  <c r="F62" i="40"/>
  <c r="G62" i="40"/>
  <c r="H62" i="40"/>
  <c r="I62" i="40"/>
  <c r="J62" i="40"/>
  <c r="B63" i="40"/>
  <c r="C63" i="40"/>
  <c r="D63" i="40"/>
  <c r="B65" i="40"/>
  <c r="C65" i="40"/>
  <c r="D65" i="40"/>
  <c r="E66" i="40"/>
  <c r="F66" i="40"/>
  <c r="G66" i="40"/>
  <c r="I66" i="40"/>
  <c r="J66" i="40"/>
  <c r="B3" i="25"/>
  <c r="B4" i="25"/>
  <c r="B5" i="25"/>
  <c r="B6" i="25"/>
  <c r="B7" i="25"/>
  <c r="B8" i="25"/>
  <c r="C6" i="3"/>
  <c r="F7" i="3"/>
  <c r="G7" i="3"/>
  <c r="F7" i="10"/>
  <c r="G7" i="10"/>
  <c r="D2" i="13"/>
  <c r="D3" i="13"/>
  <c r="D4" i="13"/>
  <c r="D7" i="13"/>
  <c r="D8" i="13"/>
  <c r="B11" i="42"/>
  <c r="B8" i="42" s="1"/>
  <c r="C11" i="42"/>
  <c r="D11" i="42"/>
  <c r="E11" i="42"/>
  <c r="F21" i="42"/>
  <c r="G21" i="42"/>
  <c r="B42" i="42"/>
  <c r="C42" i="42"/>
  <c r="D42" i="42"/>
  <c r="E42" i="42"/>
  <c r="B51" i="42"/>
  <c r="C51" i="42"/>
  <c r="D51" i="42"/>
  <c r="E51" i="42"/>
  <c r="F52" i="42"/>
  <c r="G52" i="42"/>
  <c r="B64" i="42"/>
  <c r="C64" i="42"/>
  <c r="D64" i="42"/>
  <c r="E64" i="42"/>
  <c r="B67" i="42"/>
  <c r="C67" i="42"/>
  <c r="D67" i="42"/>
  <c r="E67" i="42"/>
  <c r="F68" i="42"/>
  <c r="G68" i="42"/>
  <c r="D14" i="6"/>
  <c r="D24" i="6"/>
  <c r="D27" i="6"/>
  <c r="D30" i="6"/>
  <c r="B37" i="6"/>
  <c r="C37" i="6"/>
  <c r="B43" i="6"/>
  <c r="B9" i="6" s="1"/>
  <c r="C43" i="6"/>
  <c r="C9" i="6" s="1"/>
  <c r="D44" i="6"/>
  <c r="B2" i="1"/>
  <c r="B3" i="1"/>
  <c r="B4" i="1"/>
  <c r="B5" i="1"/>
  <c r="B6" i="1"/>
  <c r="B7" i="1"/>
  <c r="B8" i="1"/>
  <c r="O3" i="2"/>
  <c r="O4" i="2"/>
  <c r="O5" i="2"/>
  <c r="O6" i="2"/>
  <c r="O7" i="2"/>
  <c r="O8" i="2"/>
  <c r="O9" i="2"/>
  <c r="B7" i="8"/>
  <c r="C7" i="8"/>
  <c r="D7" i="8"/>
  <c r="E7" i="8"/>
  <c r="F7" i="8"/>
  <c r="G7" i="8"/>
  <c r="H7" i="8"/>
  <c r="I7" i="8"/>
  <c r="J7" i="8"/>
  <c r="K7" i="8"/>
  <c r="L7" i="8"/>
  <c r="M7" i="8"/>
  <c r="B7" i="7"/>
  <c r="C7" i="7"/>
  <c r="D7" i="7"/>
  <c r="E7" i="7" s="1"/>
  <c r="E9" i="7"/>
  <c r="F9" i="7"/>
  <c r="E10" i="7"/>
  <c r="F10" i="7"/>
  <c r="E11" i="7"/>
  <c r="F11" i="7"/>
  <c r="E12" i="7"/>
  <c r="F12" i="7"/>
  <c r="E13" i="7"/>
  <c r="F13" i="7"/>
  <c r="E15" i="7"/>
  <c r="F15" i="7"/>
  <c r="E16" i="7"/>
  <c r="F16" i="7"/>
  <c r="E18" i="7"/>
  <c r="F18" i="7"/>
  <c r="E19" i="7"/>
  <c r="F19" i="7"/>
  <c r="E21" i="7"/>
  <c r="F21" i="7"/>
  <c r="E8" i="37"/>
  <c r="D8" i="42" l="1"/>
  <c r="E8" i="38"/>
  <c r="B8" i="38" s="1"/>
  <c r="C8" i="42"/>
  <c r="E8" i="42"/>
  <c r="C54" i="40"/>
  <c r="F62" i="10"/>
  <c r="F28" i="10"/>
  <c r="E6" i="10"/>
  <c r="B6" i="10"/>
  <c r="D6" i="10"/>
  <c r="C5" i="6"/>
  <c r="C8" i="6"/>
  <c r="D9" i="6"/>
  <c r="B5" i="6"/>
  <c r="B8" i="6"/>
  <c r="B54" i="40"/>
  <c r="B50" i="40"/>
  <c r="D42" i="40"/>
  <c r="B30" i="40"/>
  <c r="C26" i="40"/>
  <c r="B18" i="40"/>
  <c r="G6" i="3"/>
  <c r="F6" i="3"/>
  <c r="D43" i="6"/>
  <c r="D22" i="6"/>
  <c r="D11" i="6"/>
  <c r="D28" i="6"/>
  <c r="D37" i="6"/>
  <c r="F7" i="7"/>
  <c r="D26" i="6"/>
  <c r="D66" i="40"/>
  <c r="D58" i="40"/>
  <c r="D50" i="40"/>
  <c r="C66" i="40"/>
  <c r="C58" i="40"/>
  <c r="B58" i="40"/>
  <c r="C50" i="40"/>
  <c r="B66" i="40"/>
  <c r="D62" i="40"/>
  <c r="C62" i="40"/>
  <c r="B62" i="40"/>
  <c r="B46" i="40"/>
  <c r="C46" i="40"/>
  <c r="C42" i="40"/>
  <c r="B42" i="40"/>
  <c r="C38" i="40"/>
  <c r="D38" i="40"/>
  <c r="B38" i="40"/>
  <c r="C34" i="40"/>
  <c r="D34" i="40"/>
  <c r="B34" i="40"/>
  <c r="D30" i="40"/>
  <c r="C30" i="40"/>
  <c r="D26" i="40"/>
  <c r="C22" i="40"/>
  <c r="C9" i="40"/>
  <c r="D22" i="40"/>
  <c r="I10" i="40"/>
  <c r="H10" i="40"/>
  <c r="F10" i="40"/>
  <c r="C7" i="40"/>
  <c r="B22" i="40"/>
  <c r="D18" i="40"/>
  <c r="D9" i="40"/>
  <c r="J10" i="40"/>
  <c r="D7" i="40"/>
  <c r="G10" i="40"/>
  <c r="C18" i="40"/>
  <c r="B9" i="40"/>
  <c r="B10" i="40" s="1"/>
  <c r="B26" i="40"/>
  <c r="C8" i="37"/>
  <c r="D8" i="37"/>
  <c r="H8" i="37"/>
  <c r="G8" i="37"/>
  <c r="D46" i="40"/>
  <c r="D8" i="6" l="1"/>
  <c r="D5" i="6"/>
  <c r="C10" i="40"/>
  <c r="D10" i="40"/>
  <c r="B8" i="37"/>
  <c r="F6" i="10"/>
  <c r="G6" i="10"/>
</calcChain>
</file>

<file path=xl/comments1.xml><?xml version="1.0" encoding="utf-8"?>
<comments xmlns="http://schemas.openxmlformats.org/spreadsheetml/2006/main">
  <authors>
    <author>LLI</author>
  </authors>
  <commentList>
    <comment ref="F6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1119,6/((1413,7+663,5+1119,6)/0,4))*100</t>
        </r>
      </text>
    </comment>
    <comment ref="D7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расходы за счет средств районного бюджета (8062) минус (1049) согласно АЦК за 2020 год
сумма начисленных и выплаченных по отчету в МФ 6877,8 т.р.
Получателей 4895</t>
        </r>
      </text>
    </comment>
    <comment ref="H77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уровень ЗП 32423,60 руб.</t>
        </r>
      </text>
    </comment>
    <comment ref="H78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уровень ЗН 36705,20 руб.</t>
        </r>
      </text>
    </comment>
  </commentList>
</comments>
</file>

<file path=xl/comments2.xml><?xml version="1.0" encoding="utf-8"?>
<comments xmlns="http://schemas.openxmlformats.org/spreadsheetml/2006/main">
  <authors>
    <author>DNS</author>
    <author>LLI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DNS:</t>
        </r>
        <r>
          <rPr>
            <sz val="9"/>
            <color indexed="81"/>
            <rFont val="Tahoma"/>
            <family val="2"/>
            <charset val="204"/>
          </rPr>
          <t xml:space="preserve">
с учетом внутренних оборотов (т.е. ст 251)</t>
        </r>
      </text>
    </comment>
    <comment ref="D42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минус подвоз и значки первокласникам плюс оздоровление из школ</t>
        </r>
      </text>
    </comment>
    <comment ref="C50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раздел 0701 
 плюс 1003 дети инвалиды(7554)</t>
        </r>
      </text>
    </comment>
    <comment ref="D51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план и факт с учетом основного подвоза учащихся и значков для первокласников
РП 0702
1003
0703
0707 (исключить в УО)</t>
        </r>
      </text>
    </comment>
    <comment ref="A62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план и факт с суммами на переданные полномочия</t>
        </r>
      </text>
    </comment>
    <comment ref="E62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исключено:
жилье молод сем 5880,9
рем жкх горному
10005</t>
        </r>
      </text>
    </comment>
    <comment ref="C67" authorId="1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учетом ремонтов ЖКХ 7571</t>
        </r>
      </text>
    </comment>
  </commentList>
</comments>
</file>

<file path=xl/comments3.xml><?xml version="1.0" encoding="utf-8"?>
<comments xmlns="http://schemas.openxmlformats.org/spreadsheetml/2006/main">
  <authors>
    <author>LLI</author>
  </authors>
  <commentLis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минус 1067,04 молод семьи через сс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минус 10010,0</t>
        </r>
      </text>
    </comment>
  </commentList>
</comments>
</file>

<file path=xl/comments4.xml><?xml version="1.0" encoding="utf-8"?>
<comments xmlns="http://schemas.openxmlformats.org/spreadsheetml/2006/main">
  <authors>
    <author>LLI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информация без учета остатков на начало и конец года суммы предусмотренные и перечисленные из бюджета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остатки на начало
всего
4792107,86
по 812 грбс
451023,25
по 875 грбс
4341084,61
остатки на конец
всего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остатки на нач.г. 455250,00
остатки на кон г.  по СШ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остатки на нач г=130891,75
 РОНО 460
ЦКС 125199,92
ДШИ 5231,93
итого 130891,75
на конец года
</t>
        </r>
      </text>
    </comment>
    <comment ref="P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остатки на 01.01.2020 130891,75</t>
        </r>
      </text>
    </comment>
    <comment ref="K51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кроме того на конец года остатки по иным 455,250 т.р. Из них 450 краевой бюджет плоскост сооружение оплата в 2021 году</t>
        </r>
      </text>
    </comment>
    <comment ref="L51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кроме того на начало года остатки по иным 455,250 т.р. Из них 450 краевой бюджет плоскост сооружение оплата в 2021 году</t>
        </r>
      </text>
    </comment>
  </commentList>
</comments>
</file>

<file path=xl/sharedStrings.xml><?xml version="1.0" encoding="utf-8"?>
<sst xmlns="http://schemas.openxmlformats.org/spreadsheetml/2006/main" count="1270" uniqueCount="796">
  <si>
    <t>2010 год</t>
  </si>
  <si>
    <t>2011 год</t>
  </si>
  <si>
    <t>Всего</t>
  </si>
  <si>
    <t>Ачинский районный Совет депутатов</t>
  </si>
  <si>
    <t>Администрация Ачинского района</t>
  </si>
  <si>
    <t>Финансовое управление</t>
  </si>
  <si>
    <t>Управление образования</t>
  </si>
  <si>
    <t>Управление социальной защиты</t>
  </si>
  <si>
    <t>МКУ "Управление строительства и ЖКХ"</t>
  </si>
  <si>
    <t>Межбюджетные трансферты общего характера</t>
  </si>
  <si>
    <t>Общегосударственные расходы</t>
  </si>
  <si>
    <t>Национальная оборона</t>
  </si>
  <si>
    <t>Национальная безопасность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</si>
  <si>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</si>
  <si>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</si>
  <si>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</si>
  <si>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</si>
  <si>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Здравоохранение</t>
  </si>
  <si>
    <t>Социальная политика</t>
  </si>
  <si>
    <t>Физическая культура и спорт</t>
  </si>
  <si>
    <t>в том числе:</t>
  </si>
  <si>
    <t>Причулымский сельсовет</t>
  </si>
  <si>
    <t>Горный сельсовет</t>
  </si>
  <si>
    <t>Ястребовский сельсовет</t>
  </si>
  <si>
    <t>Процент исполнения</t>
  </si>
  <si>
    <t>тыс. руб.</t>
  </si>
  <si>
    <t>Бюджетная роспись с учетом изменений</t>
  </si>
  <si>
    <t>Исполнено</t>
  </si>
  <si>
    <t>Абсолютные отклонения</t>
  </si>
  <si>
    <t>ВСЕГО</t>
  </si>
  <si>
    <t>Наименование раздела</t>
  </si>
  <si>
    <t>Общегосударственные вопросы</t>
  </si>
  <si>
    <t>Национальная безопасность и правоохранительная деятельность</t>
  </si>
  <si>
    <t>Наименование разделов</t>
  </si>
  <si>
    <t>Процент исполнения бюджетной росписи</t>
  </si>
  <si>
    <t>МБУК "Центральная районная библиотека"</t>
  </si>
  <si>
    <t>Финансовое управление администрации Ачинского района</t>
  </si>
  <si>
    <t>Управление образования администрации Ачинского района</t>
  </si>
  <si>
    <t>Учреждения дошкольного образования</t>
  </si>
  <si>
    <t>Общеобразовательные школы</t>
  </si>
  <si>
    <t>Управление социальной защиты населения администрации Ачинского района</t>
  </si>
  <si>
    <t>2009 год</t>
  </si>
  <si>
    <t>Доля, %</t>
  </si>
  <si>
    <t>2012 год</t>
  </si>
  <si>
    <t>МКУ "ЦБ Ачинского района"</t>
  </si>
  <si>
    <t>МБУ МЦ "Навигатор"</t>
  </si>
  <si>
    <t>МКОУ ДОД "ДЮЦ Ачинского района"</t>
  </si>
  <si>
    <t>2013 год</t>
  </si>
  <si>
    <t>Обслуживание государственного и муниципального долга</t>
  </si>
  <si>
    <t>МБУК "ЦКС Ачинского района"</t>
  </si>
  <si>
    <t xml:space="preserve">Всего за счет средств всех бюджетов </t>
  </si>
  <si>
    <t>Наименование получателей бюджетных средств</t>
  </si>
  <si>
    <t>Расходы всего, млн. руб.</t>
  </si>
  <si>
    <t>Расходы по РЦП, млн. руб.</t>
  </si>
  <si>
    <t>тыс. рублей</t>
  </si>
  <si>
    <t xml:space="preserve">07 Образование </t>
  </si>
  <si>
    <t xml:space="preserve">08 Культура и кинематография </t>
  </si>
  <si>
    <t xml:space="preserve">10 Социальная политика </t>
  </si>
  <si>
    <t xml:space="preserve">11 Физическая культура и спорт </t>
  </si>
  <si>
    <t xml:space="preserve">01 Общег. вопросы </t>
  </si>
  <si>
    <t xml:space="preserve">04 Национ. экономика </t>
  </si>
  <si>
    <t xml:space="preserve">05 Жилищно-коммун. хозяйство </t>
  </si>
  <si>
    <t>в том числе в разрезе источников средств:</t>
  </si>
  <si>
    <t>Средства поселений</t>
  </si>
  <si>
    <t>Средства районного бюджета</t>
  </si>
  <si>
    <t>МБОУ ДОД "ДШИ"</t>
  </si>
  <si>
    <t>МБОУ ДОД "ДЮСШ"</t>
  </si>
  <si>
    <t>средства районного бюджета</t>
  </si>
  <si>
    <t>МБУК "ЦРБ"</t>
  </si>
  <si>
    <t>МБУК "ЦКС"</t>
  </si>
  <si>
    <t>МБУ "ЦСО"</t>
  </si>
  <si>
    <t>Структура, %</t>
  </si>
  <si>
    <t>Наименование  учреждения</t>
  </si>
  <si>
    <t>Итого бюджетных средств</t>
  </si>
  <si>
    <t>утверждено решением о бюджете</t>
  </si>
  <si>
    <t>бюджетная роспись с учетом изменений</t>
  </si>
  <si>
    <t>исполнено</t>
  </si>
  <si>
    <t>доля средств районного бюджета, %</t>
  </si>
  <si>
    <t>в том числе субсидии на выполнение муниципального задания</t>
  </si>
  <si>
    <t>в том числе субсидии на иные цели</t>
  </si>
  <si>
    <t>Процент исполнения, %</t>
  </si>
  <si>
    <t>2014 год</t>
  </si>
  <si>
    <t>Обслуживание гос. и муниц. долга</t>
  </si>
  <si>
    <t>Наименование показателя*</t>
  </si>
  <si>
    <t>исполнено на отчетную дату</t>
  </si>
  <si>
    <t>1</t>
  </si>
  <si>
    <t>2</t>
  </si>
  <si>
    <t>4</t>
  </si>
  <si>
    <t>ГП края «Развитие образования»</t>
  </si>
  <si>
    <t>ГП края «Развитие культуры»</t>
  </si>
  <si>
    <t>ГП края «Развитие физической культуры,  спорта, туризма»</t>
  </si>
  <si>
    <t>ГП края «Молодежь Красноярского края в XXI веке»</t>
  </si>
  <si>
    <t>ГП края «Управление государственными финансами»</t>
  </si>
  <si>
    <t>Непрограммные расходы отдельных органов исполнительной власти</t>
  </si>
  <si>
    <t>7=5/3*100</t>
  </si>
  <si>
    <t>6=4/2*100</t>
  </si>
  <si>
    <t xml:space="preserve"> -</t>
  </si>
  <si>
    <t>Примечание</t>
  </si>
  <si>
    <t>МБУК ЦРБ</t>
  </si>
  <si>
    <t>софинансирования не требуется</t>
  </si>
  <si>
    <t>Софинансирования не требуется</t>
  </si>
  <si>
    <t>Расходы бюджетных учреждений на иные цели, тыс. руб.</t>
  </si>
  <si>
    <t>2015 год</t>
  </si>
  <si>
    <t>ГП края «Создание условий для обеспечения доступным и комфортным жильем граждан Красноярского края»</t>
  </si>
  <si>
    <t>МБУК "ЦКС Ачинского района" и МБУК  ЦРБ на выполнение муниципального задания</t>
  </si>
  <si>
    <t>МКУ "Центр закупок"</t>
  </si>
  <si>
    <t>2013год Структура, %</t>
  </si>
  <si>
    <t>Раздел  "Жилищно-коммунальное хозяйство", всего</t>
  </si>
  <si>
    <t>млн. руб.</t>
  </si>
  <si>
    <t>доля %</t>
  </si>
  <si>
    <t>Администрация Белоярского сельсовета (межбюджетные трансферты - МБТ)</t>
  </si>
  <si>
    <t>Администрация Горного сельсовета (МБТ)</t>
  </si>
  <si>
    <t>Администрация Ключинского сельсовета (МБТ)</t>
  </si>
  <si>
    <t>Администрация Лапшихинского сельсовета (МБТ)</t>
  </si>
  <si>
    <t>Администрация Малиновского сельсовета МБТ)</t>
  </si>
  <si>
    <t>Администрация Преображенского сельсовета (МБТ)</t>
  </si>
  <si>
    <t>Администрация Причулымского сельсовета (МБТ)</t>
  </si>
  <si>
    <t>Администрация Тарутинского сельсовета (МБТ)</t>
  </si>
  <si>
    <t>Администрация Ястребовского сельсовета (МБТ)</t>
  </si>
  <si>
    <t>2016 год</t>
  </si>
  <si>
    <t>УМС ЗИО и Э администрации Ачинского района</t>
  </si>
  <si>
    <t>Белоярский сельсовет</t>
  </si>
  <si>
    <t>Ключинский сельсовет</t>
  </si>
  <si>
    <t>Тарутинский сельсовет</t>
  </si>
  <si>
    <t>Преображенский сельсовет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</si>
  <si>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</si>
  <si>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оздоровление детей</t>
  </si>
  <si>
    <t>компенсация части родительской платы</t>
  </si>
  <si>
    <t>МЛУ "Управление строительства и ЖКХ" Ачинского района</t>
  </si>
  <si>
    <t>содержание учреждения МКУ УСиЖКХ</t>
  </si>
  <si>
    <t>Социальные выплаты населению (доплата к пенсии муниц служ)</t>
  </si>
  <si>
    <t>Вид расходов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</si>
  <si>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</si>
  <si>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</si>
  <si>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</si>
  <si>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</si>
  <si>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</si>
  <si>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</si>
  <si>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</si>
  <si>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</si>
  <si>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</si>
  <si>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Иные пенсии, социальные доплаты к пенсиям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</si>
  <si>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</si>
  <si>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</si>
  <si>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Приобретение товаров, работ, услуг в пользу граждан в целях их социального обеспечения</t>
  </si>
  <si>
    <t>Дотации на выравнивание бюджетной обеспеченности</t>
  </si>
  <si>
    <t>Субвенции</t>
  </si>
  <si>
    <t>Иные межбюджетные трансферты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</si>
  <si>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</si>
  <si>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</si>
  <si>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</si>
  <si>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Уплата прочих налогов, сборов</t>
  </si>
  <si>
    <t>Уплата иных платежей</t>
  </si>
  <si>
    <t>Резервные средства</t>
  </si>
  <si>
    <t>Наименование вида расходов</t>
  </si>
  <si>
    <t>111</t>
  </si>
  <si>
    <t>112</t>
  </si>
  <si>
    <t>119</t>
  </si>
  <si>
    <t>121</t>
  </si>
  <si>
    <t>122</t>
  </si>
  <si>
    <t>123</t>
  </si>
  <si>
    <t>129</t>
  </si>
  <si>
    <t>243</t>
  </si>
  <si>
    <t>244</t>
  </si>
  <si>
    <t>312</t>
  </si>
  <si>
    <t>321</t>
  </si>
  <si>
    <t>322</t>
  </si>
  <si>
    <t>323</t>
  </si>
  <si>
    <t>511</t>
  </si>
  <si>
    <t>530</t>
  </si>
  <si>
    <t>540</t>
  </si>
  <si>
    <t>611</t>
  </si>
  <si>
    <t>612</t>
  </si>
  <si>
    <t>Структура расходов районного бюджета в разрезе видов расходов, %</t>
  </si>
  <si>
    <t>Фонд оплаты труда, взносы по обязательному страхованию на выплаты по оплате труда (ВР 110, 120)</t>
  </si>
  <si>
    <t>Иные закупки товаров, работ, услуг для обеспечения государственных (муниципальных) нужд (ВР 240)</t>
  </si>
  <si>
    <t>Социальное обеспечение и иные выплаты населению (ВР 300)</t>
  </si>
  <si>
    <t>Капитальные вложения в объекты государственной (муниципальной) собственности (ВР 400)</t>
  </si>
  <si>
    <t>Межбюджетные трансферты (отрицательные трансферты) (ВР 500)</t>
  </si>
  <si>
    <t>Предоставление субсидий бюджетным, автономным учреждениям и иным некомерческим организациям (ВР 600)</t>
  </si>
  <si>
    <t>Обслуживание муниципального долга (ВР 700)</t>
  </si>
  <si>
    <t>Иные бюджетные ассигнования (ВР 800)</t>
  </si>
  <si>
    <t>софинансирование не требуется</t>
  </si>
  <si>
    <r>
      <t xml:space="preserve">Плановый уровень софинансирования, </t>
    </r>
    <r>
      <rPr>
        <b/>
        <sz val="10"/>
        <rFont val="Arial"/>
        <family val="2"/>
        <charset val="204"/>
      </rPr>
      <t>%</t>
    </r>
  </si>
  <si>
    <r>
      <t xml:space="preserve">Фактический уровень софинансирования, </t>
    </r>
    <r>
      <rPr>
        <b/>
        <sz val="10"/>
        <rFont val="Arial"/>
        <family val="2"/>
        <charset val="204"/>
      </rPr>
      <t>%</t>
    </r>
  </si>
  <si>
    <t>2017 год</t>
  </si>
  <si>
    <t>субвенции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</si>
  <si>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ГП Красноярского края «Защита от чрезвычайных ситуаций природного и техногенного характера и обеспечение безопасности населения»</t>
  </si>
  <si>
    <t>средства перечислены в бюджеты поселений</t>
  </si>
  <si>
    <t>софинансирование за счет бюджетов поселений</t>
  </si>
  <si>
    <t>ГП Красноярского края «Развитие транспортной системы»</t>
  </si>
  <si>
    <t>ГП Красноярского края «Содействие развитию местного самоуправления»</t>
  </si>
  <si>
    <t xml:space="preserve">Объем средств местного бюджета
</t>
  </si>
  <si>
    <t>в том числе исполнено за счет средств федерального и краевого бюджетов</t>
  </si>
  <si>
    <t>621</t>
  </si>
  <si>
    <t>622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</si>
  <si>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</si>
  <si>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</si>
  <si>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МАДОУ "Малиновский д/с"</t>
  </si>
  <si>
    <t>МБДОУ "Белоярский ДС"</t>
  </si>
  <si>
    <t>МБДОУ "Горный ДС"</t>
  </si>
  <si>
    <t>МБДОУ "Каменский ДС"</t>
  </si>
  <si>
    <t>МБОУ "Белоярская СШ"</t>
  </si>
  <si>
    <t>МБОУ "Горная СШ"</t>
  </si>
  <si>
    <t>МБОУ "Каменская СШ"</t>
  </si>
  <si>
    <t>МБОУ "Малиновская СШ"</t>
  </si>
  <si>
    <t xml:space="preserve">ОТЧЕТ </t>
  </si>
  <si>
    <t>№</t>
  </si>
  <si>
    <t>Наименование учреждения</t>
  </si>
  <si>
    <t>Количество показателей объема, предусмотренных муниципальным заданием (шт.)</t>
  </si>
  <si>
    <t>Количество показателей качества, предусмотренных муниципальным заданием (шт.)</t>
  </si>
  <si>
    <t>Количество услуг, предусмотренных муниципальным заданием (шт.)</t>
  </si>
  <si>
    <t>Количество работ, предусмотренных муниципальным заданием (шт.)</t>
  </si>
  <si>
    <t>Максимальное значение выполнения показателей объема по учреждению, с учетом закрепленных ограничений (%)</t>
  </si>
  <si>
    <t>Минимальное значение выполнения показателей объема по учреждению, с учетом закрепленных ограничений (%)</t>
  </si>
  <si>
    <t>Максимальное значение выполнения показателей качества по учреждению, 
с учетом закрепленных ограничений (%)</t>
  </si>
  <si>
    <t>Минимальное значение выполнения показателей качества по учреждению, 
с учетом закрепленных ограничений (%)</t>
  </si>
  <si>
    <t>Отметка о выполнении муниципального задания 
("+" - выполнено;
- не выполнено)</t>
  </si>
  <si>
    <t>Доходы от платной деятельности
(тыс. руб.)</t>
  </si>
  <si>
    <t>п/п</t>
  </si>
  <si>
    <t>итого</t>
  </si>
  <si>
    <t xml:space="preserve">Межбюджетные трансферты </t>
  </si>
  <si>
    <t>к пояснительной записке</t>
  </si>
  <si>
    <t>Приложение 2</t>
  </si>
  <si>
    <t>Приложение 3</t>
  </si>
  <si>
    <t>Приложение 5</t>
  </si>
  <si>
    <t>Приложение 6</t>
  </si>
  <si>
    <t>Приложение 7</t>
  </si>
  <si>
    <t>Приложение 8</t>
  </si>
  <si>
    <t>Наименование показателя</t>
  </si>
  <si>
    <t>Испол-нение расходов в 2011 году, тыс. руб.</t>
  </si>
  <si>
    <t>Удель-ный вес, %</t>
  </si>
  <si>
    <t>Испол-нение расходов в 2012 году, тыс. руб.</t>
  </si>
  <si>
    <t>Испол-нение расходов в 2013 году, тыс. руб.</t>
  </si>
  <si>
    <t>Испол-нение расходов в 2014 году, тыс. руб.</t>
  </si>
  <si>
    <t>Испол-нение расходов в 2015 году, тыс. руб.</t>
  </si>
  <si>
    <t>Испол-нение расходов в 2016 году, тыс. руб.</t>
  </si>
  <si>
    <t>Испол-нение расходов в 2017 году, тыс. руб.</t>
  </si>
  <si>
    <t>Бюджеты сельских поселений (МБТ)</t>
  </si>
  <si>
    <t>Испол-нение расходов в 2018 году, тыс. руб.</t>
  </si>
  <si>
    <t>Охрана окружающей среды</t>
  </si>
  <si>
    <t>2018 год</t>
  </si>
  <si>
    <t>7649  8812</t>
  </si>
  <si>
    <t>субвенции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</si>
  <si>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ГП края «Развитие системы социальной поддержки граждан»</t>
  </si>
  <si>
    <t>ГП края «Реформирование и модернизация жилищно-коммунального хозяйства»</t>
  </si>
  <si>
    <t>субвенции на реализацию отдельных мер по обеспечению ограничения платы граждан за коммунальные услуги</t>
  </si>
  <si>
    <t>ГП края «Охрана окружающей среды, воспроизводство природных ресурсов»</t>
  </si>
  <si>
    <t>R467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</si>
  <si>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</si>
  <si>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</t>
  </si>
  <si>
    <t xml:space="preserve">субвенции на организацию отдыха детей и их оздоровления </t>
  </si>
  <si>
    <t>субсидии на обеспечение первичных мер пожарной безопасности</t>
  </si>
  <si>
    <t>субвенции на проведение мероприятий, направленных на обеспечение безопасного участия детей в дорожном движении</t>
  </si>
  <si>
    <t xml:space="preserve">субсидии на содержание автомобильных дорог общего пользования местного значения за счет средств дорожного фонда Красноярского края </t>
  </si>
  <si>
    <t>субсидии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</si>
  <si>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субсидии на реализацию мероприятий, направленных на повышение безопасности дорожного движения</t>
  </si>
  <si>
    <t>субсидии на поддержку деятельности муниципальных молодежных центров</t>
  </si>
  <si>
    <t>выплаты родителям части родительской платы за посещение детьми дошкольных учреждений</t>
  </si>
  <si>
    <t>содержание УМС ЗИО и Э администрации Ачинского района</t>
  </si>
  <si>
    <t>приобретение жилья моложым семьям</t>
  </si>
  <si>
    <t>содержание администрации Ачинского района</t>
  </si>
  <si>
    <t>осуществление пассажирских перевозок</t>
  </si>
  <si>
    <t xml:space="preserve">мероприятия по территориальному планированию </t>
  </si>
  <si>
    <t>субсидии сельхозтоваропроизводителям</t>
  </si>
  <si>
    <t>расходы на ЕДДС</t>
  </si>
  <si>
    <t>прочие расходы администрации района (содержание вахт, соревнования предприятий сельского хозяйства, СМИ, уничтожение дикорастущей конопли, МП Общественный порядок)</t>
  </si>
  <si>
    <t>МБУ "Спортивная школа Ачинского района"</t>
  </si>
  <si>
    <t>содержание объектов ЖКХ</t>
  </si>
  <si>
    <t>расходы по отлову бездомных животных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</si>
  <si>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</si>
  <si>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</si>
  <si>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МБУДО "ДШИ" Ачинского района</t>
  </si>
  <si>
    <t>МБУ  "СШ Ачинского района"</t>
  </si>
  <si>
    <t>МБОУ ДО "ДШИ"</t>
  </si>
  <si>
    <t xml:space="preserve">ПФХД с учетом изменений </t>
  </si>
  <si>
    <t>Справочно: Предпринимательская деятельность</t>
  </si>
  <si>
    <t>ПФХД с учетом изменений и остатков на начало года</t>
  </si>
  <si>
    <t xml:space="preserve">исполнено с учетом остатков </t>
  </si>
  <si>
    <t>R497</t>
  </si>
  <si>
    <t>Причины не освоение плановых назначений</t>
  </si>
  <si>
    <t>МБОУ ДО  "Детская школа искусств"</t>
  </si>
  <si>
    <t>освоение средств краевой субсидии по твердым коммунальным отходам</t>
  </si>
  <si>
    <t>Испол-нение расходов в 2019 году, тыс. руб.</t>
  </si>
  <si>
    <t>2019 год</t>
  </si>
  <si>
    <t>ГП «Развитие здравоохранения»</t>
  </si>
  <si>
    <t>субсидии на организацию и проведение акарицидных обработок мест массового отдыха населения</t>
  </si>
  <si>
    <t>R37398</t>
  </si>
  <si>
    <t>субсидии на устройство плоскостных спортивных сооружений в сельской местности</t>
  </si>
  <si>
    <t>расходы на проведение выборов в ОМСУ</t>
  </si>
  <si>
    <t>использование средств резервных фондов (края и района)</t>
  </si>
  <si>
    <t>мероприятия УМС ЗИО и Э администрации Ачинского района (муниципальное имущество)</t>
  </si>
  <si>
    <t>мероприятия УМС ЗИО и Э администрации Ачинского района (земельные участки)</t>
  </si>
  <si>
    <t>содействие развитию малого и среднего бизнеса</t>
  </si>
  <si>
    <t>МКУ "ЦОУ"</t>
  </si>
  <si>
    <t>МКУ "РМЦ" Ачинского района</t>
  </si>
  <si>
    <t>в том числе за счет целевых средств федерального и краевого бюджетов</t>
  </si>
  <si>
    <t>Максимальное значение оценки выполнения учреждениями муниципального задания по включённым в него муниципальным услугам (работам)
 (%)*</t>
  </si>
  <si>
    <t>Минимальное значение оценки выполнения учреждениями муниципального задания по включенным в него муниципальным услугам (работам)
 (%)*</t>
  </si>
  <si>
    <t xml:space="preserve"> +</t>
  </si>
  <si>
    <t>Субсидии бюджетам муниципальных образований края для реализации проектов по решению вопросов местного значения сельских поселений</t>
  </si>
  <si>
    <t>на начало года</t>
  </si>
  <si>
    <t>на конец года</t>
  </si>
  <si>
    <t>исполнено МЗ с учетом остатков</t>
  </si>
  <si>
    <t>Исполнено в 2020 году</t>
  </si>
  <si>
    <t>Испол-нение расходов в 2020 году, тыс. руб.</t>
  </si>
  <si>
    <t>2020 год</t>
  </si>
  <si>
    <t>установка вышки сотовой связи п. Преображенка</t>
  </si>
  <si>
    <t>субсидии по выпадающим доходам</t>
  </si>
  <si>
    <t>из них в разрезе сельсоветов:</t>
  </si>
  <si>
    <t>113</t>
  </si>
  <si>
    <t>521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</si>
  <si>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</si>
  <si>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</si>
  <si>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</si>
  <si>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</si>
  <si>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L304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</si>
  <si>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</si>
  <si>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E15169</t>
  </si>
  <si>
    <t xml:space="preserve">средства перечислены ресурсоснабжающим организациям, обратившимся за субсидией с пакетом документов в соответствии с Порядком выплаты субсидии </t>
  </si>
  <si>
    <t>cсубсидии на развитие системы патриотического воспитания в рамках деятельности муниципальных молодежных центров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</si>
  <si>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</si>
  <si>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</si>
  <si>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субсидии на реализацию отдельных мероприятий муниципальных программ, подпрограмм молодежной политики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</si>
  <si>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</si>
  <si>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 иные межбюджетные трансферты за содействие развитию налогового потенциала </t>
  </si>
  <si>
    <t>субсидии на предоставление социальных выплат молодым семьям на приобретение (строительство) жилья КБ</t>
  </si>
  <si>
    <t>субсидии на предоставление социальных выплат молодым семьям на приобретение (строительство) жилья ФБ</t>
  </si>
  <si>
    <t>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</si>
  <si>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</t>
  </si>
  <si>
    <t>Объем средств федерального и краевого бюджетов
(субсидии, субвенции (без гос. полномочий) и иные МБТ)</t>
  </si>
  <si>
    <t>приобрели квартиру 1 ребенку сироте</t>
  </si>
  <si>
    <t>субсидии на комплектование книжных фондов библиотек муниципальных образований Красноярского края КБ</t>
  </si>
  <si>
    <t>R310601</t>
  </si>
  <si>
    <t>выплаты педагогическим работникам  общеобразовательных учреждений</t>
  </si>
  <si>
    <t xml:space="preserve">МБУ  "СШ Ачинского района" - потребление спортивного инвентаря в спортивные клубы </t>
  </si>
  <si>
    <t>МБУ МЦ "Навигатор" - подарочная продукция, приобретение оргтехники, расходных материаллов</t>
  </si>
  <si>
    <t>МБУ МЦ "Навигатор" - подарочная продукция, услуги по фотосъемки, расходные материаллы</t>
  </si>
  <si>
    <t>+</t>
  </si>
  <si>
    <t>Исполнение расходов районного бюджета в разрезе разделов классификации расходов Российской Федерации в 2021 году</t>
  </si>
  <si>
    <t>Процент исполнения уровня 2020 года</t>
  </si>
  <si>
    <t>Процент исполнения бюджетной росписи 2021 года</t>
  </si>
  <si>
    <t>Бюджетная роспись с учетом изменений на 2021 год</t>
  </si>
  <si>
    <t>Исполнено в 2021 году</t>
  </si>
  <si>
    <t>Структура расходов районного бюджет в разрезе разделов классификации расходов Российской Федерации за 2017-2021 годы</t>
  </si>
  <si>
    <t>Испол-нение расходов в 2021 году, тыс. руб.</t>
  </si>
  <si>
    <t>Расходы на выполнение полномочий, переданных на уровень муниципального района, по содержанию в границах поселений тепло, водоснабжение и водоотведение в 2021 году</t>
  </si>
  <si>
    <t>Бюджетная роспись с учетом изменений на 2021 год, тыс. руб.</t>
  </si>
  <si>
    <t>Исполнено в 2021 году, тыс. руб.</t>
  </si>
  <si>
    <t>Ремонт канализационного колодца канализационной сети по адресу: п. Белый Яр, ул. МПС, дом 4</t>
  </si>
  <si>
    <t xml:space="preserve">Ремонт приточно-вытяжной вентиляции котельной по адресу: Ачинский район, п. Ключи, ул. Центральная,2а </t>
  </si>
  <si>
    <t>Ремонт дымососа ДН-9 в котельной п. Ключи, ул. Центральная,2А</t>
  </si>
  <si>
    <t>Приобретение агрегата  ЭЦВ 8-25-180 в д. Малый Улуй</t>
  </si>
  <si>
    <t>Ремонт водогрейного котла в котельной п. Ключи, ул. Центральная,2а</t>
  </si>
  <si>
    <t>Приобретение агрегата  ЭЦВ 6-6,5-125 в с. Ястребово</t>
  </si>
  <si>
    <t>Ремонт водонапорной башни(тепловой изоляции) с. Большая Салырь, ул. Клубничная,25а</t>
  </si>
  <si>
    <t>Ремонт водогрейного котла КВр-1,8 п. Причулымский, ул. Школьная,15</t>
  </si>
  <si>
    <t>Лапшихинский сельсовет</t>
  </si>
  <si>
    <t>Приобретение станции очистки воды для подземного водозабора, с. Лапшиха, пер. Гаражный,2</t>
  </si>
  <si>
    <t xml:space="preserve">Ремонт водопроводного колодца по адресу: Ачинский район с. Лапшиха,  ул. Партизанская, 6 </t>
  </si>
  <si>
    <t>Ремонт тепловой сети (тепловой изоляции) в п. Тарутино, ул. Малиновая гора</t>
  </si>
  <si>
    <t>Ремонт тепловой и водопроводной сети (межквартальной) от дома №1 в п. Тарутино, ул. Малиновая Гора</t>
  </si>
  <si>
    <t>Ремонт перекрытия здания и усиление конструктивных элементов стен в котельной п.Тарутино</t>
  </si>
  <si>
    <t>Ремонт в котельной (замена котла КВм-1,5 МВт ) п. Тарутино, квартал Заводской, 6</t>
  </si>
  <si>
    <t>Ремонт в котельной (замена котла КВр -1,5 МВт) п. Тарутино, квартал Заводской, 6</t>
  </si>
  <si>
    <t>Приобретение агрегата  ЭЦВ 8-25-180 в п. Горный</t>
  </si>
  <si>
    <t>Приобретение рабочего колеса (левого вращения) для дымососа ДН-11,2 в котельную  п. Горный</t>
  </si>
  <si>
    <t>Ремонт дымососа ДН-11,2 в котельной п. Горный, ул. Молодежная,22В</t>
  </si>
  <si>
    <t>Капитальный ремонт тепловой и водопроводной сетей от ТК 27 до ТК 29 по адресу: Ачинский район, п. Горный, ул. Новая</t>
  </si>
  <si>
    <t>Капитальный ремонт водогрейного котла №1 ВК-Р-4,65 (КВ-ФД-4,5) по адресу: Ачинский район, п. Горный</t>
  </si>
  <si>
    <t>Софинансирование по капитальному ремонту водогрейного котла в п. Горном</t>
  </si>
  <si>
    <t>Софинансирование по капитальному ремонту тепловой и водопроводной сетей п. Горный</t>
  </si>
  <si>
    <t>МКУ УСиЖКХ Ачинского района</t>
  </si>
  <si>
    <t xml:space="preserve">Выполнение работ по технической диагностике  обследования оборудования  на территории Ачинского района </t>
  </si>
  <si>
    <t>Ремонт участка тепловой и водопроводной сетей ул. Центральная, п. Горный</t>
  </si>
  <si>
    <t>Ремонт котлов в котельной с. Белый Яр</t>
  </si>
  <si>
    <t>Краевая ГП подпрограмма «Реформирование и модернизация жилищно-коммунального хозяйства и повышение энергетической эффективности» (средства краевого бюджета)</t>
  </si>
  <si>
    <t>2021 год</t>
  </si>
  <si>
    <t>Структура расходов районного бюджета в разрезе разделов бюджетной классификации за период 2016-2021 годы, %</t>
  </si>
  <si>
    <t>Информация о софинансирование за счет средств районного бюджета государственных программ Красноярского края в 2021 году</t>
  </si>
  <si>
    <t>предусмотрено на 2021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</si>
  <si>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</si>
  <si>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и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</t>
  </si>
  <si>
    <t>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</si>
  <si>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</si>
  <si>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R374270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</si>
  <si>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</si>
  <si>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R519F</t>
  </si>
  <si>
    <t>субсидии на комплектование книжных фондов библиотек муниципальных образований Красноярского края ФБ и КБ</t>
  </si>
  <si>
    <t>А255195</t>
  </si>
  <si>
    <t>А255196</t>
  </si>
  <si>
    <t>софинансирования на требуется</t>
  </si>
  <si>
    <t>государственная поддержка отрасли культуры (поддержка лучших работников сельских учреждений культуры)</t>
  </si>
  <si>
    <t>государственная поддержка отрасли культуры (поддержка лучших сельских учреждений культуры)</t>
  </si>
  <si>
    <t>ремонт Горного ДС - экономия по торгам</t>
  </si>
  <si>
    <t>администрация Ачинского района - содержание дорог общего пользования местного значения</t>
  </si>
  <si>
    <t>Тарутинский сельсовтет - расходы на уличное освещение</t>
  </si>
  <si>
    <t>R2990</t>
  </si>
  <si>
    <t>cубсидии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</si>
  <si>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cубсидии бюджетам муниципальных образований на обустройство и восстановление воинских захоронений</t>
  </si>
  <si>
    <t>иные межбюджетные трансферты бюджетам муниципальных образований на поддержку самообложения граждан для решения вопросов местного значения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</si>
  <si>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</t>
  </si>
  <si>
    <t>F367483</t>
  </si>
  <si>
    <t>F367484</t>
  </si>
  <si>
    <t>cубсидии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</si>
  <si>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cубсидии бюджетам муниципальных образований на обеспечение мероприятий по переселению граждан из аварийного жилищного фонда</t>
  </si>
  <si>
    <t>организация летних площадок в 2021 году софинансирование родителей 179,7 тыс. рублей</t>
  </si>
  <si>
    <t>Дотация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</t>
  </si>
  <si>
    <t>из них:</t>
  </si>
  <si>
    <t xml:space="preserve"> По данным отчета в минфин края расходы на доплату работникам бюджетной сферы за 2021 год составили 5939т.р.кол-во получателей 5301 случаей (консолидированный бюджет ) (разница между 20468 и 19408 с 01.01.2021).  Согласно Порядка министерства финансов края, выделения средств МО края предусматривалось при условии направления собственных средств МО. </t>
  </si>
  <si>
    <t xml:space="preserve"> - доплата до МРОТ</t>
  </si>
  <si>
    <t xml:space="preserve"> - работники культуры</t>
  </si>
  <si>
    <t xml:space="preserve"> - педагоги дополнительного образования</t>
  </si>
  <si>
    <t>Детские сады; Школы; МКУ ЦОУ; МБУ «СШ";  МБУ ДО  "ДШИ"; МКУ "РМЦ"; МБУ ДО "ДЮЦ"</t>
  </si>
  <si>
    <t>МБУК "ЦКС Ачинского района";  МБУК ЦРБ</t>
  </si>
  <si>
    <t>МБУ «СПОРТИВНАЯ ШКОЛА АЧИНСКОГО РАЙОНА»;  МБУ ДО  "Детская школа искусств" Ачинского района</t>
  </si>
  <si>
    <t>устранение предписаний надзорных органов в школах Преображенская СШ (ремонт полов и освещения), Причулымская СШ (ремонт полов в мастерской) и Тарутинская СШ (вып работы по ремонту спортзала, раздевалки для девочек, каб. химии и технологии, туалетных комнат)</t>
  </si>
  <si>
    <t>кап.ремонту тепловой и водопроводной сетей от ТК 27 до ТК 33 по ул. Новая,  п. Горный в сумме 4388,4тыс.руб. и кап.ремонт водогрейного котла №1 ВК-Р-4,65 в котельной п. Горный в сумме 5616,6тыс. руб.</t>
  </si>
  <si>
    <t>Резервный фонд Правительства Красноярского края</t>
  </si>
  <si>
    <t>Приобретено 100 шт. контейнеров для Белоярского, Горного, Лапшихинского, Малиновского, Преображенского, Тарутинского и Ястребовского сельсоветов)</t>
  </si>
  <si>
    <t>организация пассажирских перевозок согласно утвержденного плана перевозок в министерстве транспорта края (фактическое колличество перевезенных пассажиров в 2021 году 146296 чел., фактический пробег с пассажирами 440031,1 км..)</t>
  </si>
  <si>
    <t>реализация НП "ЖИЛЬЕ И ГОРОДСКАЯ СРЕДА" - Горный сс - 6 368,3 т.р.;  Ястребовский сс - 1 036,6 т.р.</t>
  </si>
  <si>
    <t xml:space="preserve"> - АВР котельной с. Белый Яр с заменой технологического оборудования</t>
  </si>
  <si>
    <t xml:space="preserve"> - АВР котельной п. Причулымский с заменой технологического оборудования</t>
  </si>
  <si>
    <t xml:space="preserve"> - АВР котельной п. Тарутино с заменой технологического оборудования</t>
  </si>
  <si>
    <t xml:space="preserve"> - АВР котельной с. Ястребово с заменой технологического оборудования</t>
  </si>
  <si>
    <t>Исполнение за 2021 год расходов районного бюджета в разрезе получателей</t>
  </si>
  <si>
    <t>Процент исполнения к 2020 году</t>
  </si>
  <si>
    <t>приобретение и ремонт жилья детям-сиротам</t>
  </si>
  <si>
    <t>содержание мест накопления ТКО</t>
  </si>
  <si>
    <t>ремонт ФАП</t>
  </si>
  <si>
    <t>оплата штрафов</t>
  </si>
  <si>
    <t>газета "Уголок России", сайт и СМИ</t>
  </si>
  <si>
    <t>проведение Всероссийской переписи населения</t>
  </si>
  <si>
    <t>обеспечение функционирования модели персонифицированного финансирования дополнительного образования детей</t>
  </si>
  <si>
    <t>Управление образования администрации Ачинского района (содержание)</t>
  </si>
  <si>
    <t>содержание объектов ЖКХ (за счет РФ края)</t>
  </si>
  <si>
    <t>содержание и ремонт дорог местного значения, схемы ДД</t>
  </si>
  <si>
    <t>Исполнение расходов районного бюджета в 2021 году в разрезе видов расходов</t>
  </si>
  <si>
    <t>247</t>
  </si>
  <si>
    <t>350</t>
  </si>
  <si>
    <t>613</t>
  </si>
  <si>
    <t>623</t>
  </si>
  <si>
    <t>633</t>
  </si>
  <si>
    <t>730</t>
  </si>
  <si>
    <t>813</t>
  </si>
  <si>
    <t>Закупка энергетических ресурсов</t>
  </si>
  <si>
    <t>Премии и гранты</t>
  </si>
  <si>
    <t>Гранты в форме субсидии бюджетным учреждениям</t>
  </si>
  <si>
    <t>Гранты в форме субсидии автономным учреждениям</t>
  </si>
  <si>
    <t>Субсидии (гранты в форме субсидий), не подлежащие казначейскому сопровождению</t>
  </si>
  <si>
    <t>Обслуживание муниципального долга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</si>
  <si>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</si>
  <si>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Расходы на заработную плату с начислениями за счет бюджета (без платных и ТОС, но с учет палат лагеря) в разрезе разделов бюджетной классификации за 2011-2021 годы, млн. руб.</t>
  </si>
  <si>
    <t>Использование бюджетных средств бюджетными учреждениями  в 2021 году</t>
  </si>
  <si>
    <t>(остатки средств от оказания платных услуг и безвозм. поступлений на 01.01.2021 и 01.01.2022)</t>
  </si>
  <si>
    <t>МБУ ДО "ДЮЦ" Ачинского района</t>
  </si>
  <si>
    <t>Фактические расходы БУ и АУ  на выполнение муниципального задания в 2021 году (с учетом остатков на начало и конец года)</t>
  </si>
  <si>
    <t>средства перечислены в бюджеты поселений (площадь обработки 61,6 га.)</t>
  </si>
  <si>
    <t>МБУ ДО "ДЮЦ"</t>
  </si>
  <si>
    <t>Расходы бюджетных учреждений на выполнение муниципального задания в 2013 - 2021 годы, тыс. руб.</t>
  </si>
  <si>
    <t>Расходы бюджетных учреждений за счет оказания платных услуг и безвозмездных пожертвований в 2013-2021 годы, тыс. руб.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</si>
  <si>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</si>
  <si>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</si>
  <si>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о выполнении муниципальных заданий муниципальными учреждениями за 2021 год</t>
  </si>
  <si>
    <t>Комментарии</t>
  </si>
  <si>
    <t>деятельность учреждения была частично ограничена основание постановление администрации Ачинского района от 18.03.2020 № 162-П "О мерах по предупреждению распространения, своевременного выявления и изоляции лиц с признаками коронавирусной инфекции, вызванной 2019-nCoV, на территории Ачинского района"</t>
  </si>
  <si>
    <t>МБОУ ДО "ДЮЦ Ачинского района"</t>
  </si>
  <si>
    <t>Районные муниципальные программы в 2021 году</t>
  </si>
  <si>
    <t>Непрограммные расходы МКУ "УСиЖКХ" Ачинского района (26,8 млн. руб.)</t>
  </si>
  <si>
    <t>МП "Развитие образования  Ачинского района"(439,2 млн.руб.)</t>
  </si>
  <si>
    <t xml:space="preserve">МП "Система социальной защиты населения Ачинского района"(1,1 млн.руб.) </t>
  </si>
  <si>
    <t>МП "Реформирование и модернизация жилищно-коммунального хозяйства и повышение энергетической эффективности"(62,3 млн.руб.)</t>
  </si>
  <si>
    <t>МП "Защита населения и территорий Ачинского района от чрезвычайных ситуаций"(2,3 млн. руб.)</t>
  </si>
  <si>
    <t>МП "Развитие культуры Ачинского района" (67,1 млн. руб.)</t>
  </si>
  <si>
    <t>МП "Развитие физической культуры, спорта, туризма в Ачинском районе" (23,1 млн. руб.)</t>
  </si>
  <si>
    <t>МП "Молодёжь Ачинского района в XXI веке"(9,3 млн. руб.)</t>
  </si>
  <si>
    <t>МП "Создание благоприятных условий развития малого и среднего предпринимательства в Ачинском районе"(0,08 млн. руб.)</t>
  </si>
  <si>
    <t>МП "Развитие транспортной системы на территории Ачинского района" (34,8 млн. руб.)</t>
  </si>
  <si>
    <t>МП "Развитие сельского хозяйства и регулирование рынков сельскохозяйственной продукции в Ачинском районе"(3,7 млн. руб.)</t>
  </si>
  <si>
    <t>МП "Обеспечение доступным и комфортным жильём граждан Ачинского района" (7,4 млн. руб.)</t>
  </si>
  <si>
    <t>МП "Управление муниципальным имуществом Ачинского района"(6,8 млн. руб.)</t>
  </si>
  <si>
    <t>МП "Управление муниципальными финансами"(126,5 млн.руб.)</t>
  </si>
  <si>
    <t xml:space="preserve">МП "Обеспечение общественного порядка и противодействие коррупции"(1,4 млн. руб.) </t>
  </si>
  <si>
    <t>Непрограммные расходы Ачинского районного Совета депутатов (6,2 млн. руб.)</t>
  </si>
  <si>
    <t>Непрограммные расходы администрации Ачинского района (24,7 млн. руб.)</t>
  </si>
  <si>
    <t>Непрограммные расходы финансового управления администрации Ачинского района (10,4 млн. руб.)</t>
  </si>
  <si>
    <t>возмещение расходов, связанных с тестированием сотрудников на новую коронавирусную инфекцию (COVID-19) в период организации отдыха детей и их оздоровления и лагерей с дневным прибыванием детей</t>
  </si>
  <si>
    <t>Таблица 62</t>
  </si>
  <si>
    <t xml:space="preserve">расходы общеобразовательных учреждений на организацию горячего питания учеников с 1 по 4 классы </t>
  </si>
  <si>
    <t>укрепление МТБ в учреждениях Горная СШ и Причулымская СШ (оснащение мебелью, проведение ремонтов помещений для создания центров "Точка роста")</t>
  </si>
  <si>
    <t>реализация НП  "ОБРАЗОВАНИЕ" в учрежденияхГорная СШ и Причулымская СШ (создание центров дополнительного образования "Точка роста")</t>
  </si>
  <si>
    <t>учреждения общего образования (школы) обеспечение питанием 1673 обучающихся</t>
  </si>
  <si>
    <t>контракт на обращение с животными без владельцев  расторгнут в одностороннем порядке; фактические расходы - расходы по выполнение государственных полномочий</t>
  </si>
  <si>
    <t>реализация НП "БЕЗОПАСНЫЕ И КАЧЕСТВЕННЫЕ АВТОМОБИЛЬНЫЕ ДОРОГИ" Учреждения образования Ачинского района (приобретение световозвращающих значков для первокласников)</t>
  </si>
  <si>
    <t>содержание автомобильных межпосененческих дорог местного значения</t>
  </si>
  <si>
    <t xml:space="preserve">средства перечислены в бюджеты поселений проведены катитальные ремонты автомобильных дорог в поселениях в размере 5075 метров </t>
  </si>
  <si>
    <t>реализация НП "БЕЗОПАСНЫЕ И КАЧЕСТВЕННЫЕ АВТОМОБИЛЬНЫЕ ДОРОГИ" средства перечислены в бюджеты поселений (установка дорожных знаков и пешеходных ограждений на территориях Ключинского, Лапшихинского, Преображенского сельсоветов)</t>
  </si>
  <si>
    <t>реализация НП "БЕЗОПАСНЫЕ И КАЧЕСТВЕННЫЕ АВТОМОБИЛЬНЫЕ ДОРОГИ" Преображенский сельсовет (обустройство участков улично-дорожной сети вблизи образовательных организаций для обеспечения БДД в с. Преображенка и с. Большая Салырь) - средства не поступили от министерства транспорта</t>
  </si>
  <si>
    <t>реализация НП "КУЛЬТУРА" премия Лоос Светлане Николаевне - балетмейстер Ключинского КДЦ за достижения в области культуры по программе" Творческие люди" лучшему работнику учреждения, расположенного в сельской местности</t>
  </si>
  <si>
    <t>реализация НП "КУЛЬТУРА"  - МБУК "ЦКС Ачинского района" - создание условий для реализации творческого потенциала наций "Творческие люди" (получатель - Малиновский КДЦ)</t>
  </si>
  <si>
    <t>МБУ  "СШ Ачинского района" - плоскосное сооружение в п. Ключи - оплата работ выполненных в 2020 году подписание актов выполненных работ в 2021 году и оплата соответственно, и устройство плоскостного сооружения в с. Ястребово</t>
  </si>
  <si>
    <t>МБУ МЦ "Навигатор" - подарочная продукция, расходные материаллы</t>
  </si>
  <si>
    <t>Малиновский сельсовет - обустройство детской площадки в дер. Ильинка (ограждение, установка дополнительных МАФов)</t>
  </si>
  <si>
    <t>Тарутинский сельсовет - ремонт объекта культурного наследия "Братская могила партизан, растрелянных колчаковцами в апреле 1919 года", расположенного в д. Покровка</t>
  </si>
  <si>
    <t>Ключинский сс 1459,8т.р. - ремонт уличного освещения; Малиновский сс 1137,4 т.р. - благоустройство кладбища д. Ильика ; Преображенский сс 1464 т.р. - обустройство спортивной площадки "Атлет" в с. Большая Салырь</t>
  </si>
  <si>
    <t>Лапшихинский сельсовет  - установка скамеек в местах отдыха населения</t>
  </si>
  <si>
    <t>Белоярский сс 914,6т.р. - приобретение и установка игрового комплекса в с. Белый Яр; Лапшихинский сс 294,8т.р. - обустройство мест отдыха населения, установка тренажеров, скамеек, урн в с. Лапшиха; Тарутинский сс 876,1 т.р. - текущий ремонт наружного электроосвещения в с. Ольховка, с. Козловка, с. Покровка</t>
  </si>
  <si>
    <t>Малиновский сельсовет - благоустройство дворовых территорий многоквартирных домов № 20, 21,30 п. Малиновка, ремонт дорог, образующих проезд к домам № 20, 21 п. Малиновка</t>
  </si>
  <si>
    <t>улучшили жилищные условия 3 семьям</t>
  </si>
  <si>
    <t>Реализация нацпроектов на территории Ачинскогорайона в 2019-2021 годах</t>
  </si>
  <si>
    <t>Наименование нацпроекта</t>
  </si>
  <si>
    <t>Мероприятие</t>
  </si>
  <si>
    <t>Освоенные средства</t>
  </si>
  <si>
    <t>Выделенные средства</t>
  </si>
  <si>
    <t>Х</t>
  </si>
  <si>
    <t>Региональный проект «Современная школа»/Закупка оборудования для создания в школах центров дополнительного образования «Точка роста» (МКОУ «Ключинская СШ», МКОУ «Тарутинская СШ»)</t>
  </si>
  <si>
    <t>Региональный проект «Современная школа»/Закупка оборудования для создания в школах центров дополнительного образования «Точка роста» (МКОУ «Причулымская СШ», МБОУ «Горная СШ»)</t>
  </si>
  <si>
    <t>Цифровая экономика</t>
  </si>
  <si>
    <t>Региональный проект «Информационная инфраструктура»/Создание условий по обеспечению услугами связи малочисленных и труднодоступных населенных пунктов (установка вышки мобильной связи "Мегафон" в с. Преображенка)</t>
  </si>
  <si>
    <t>Безопасные и качественные автомобильные дороги</t>
  </si>
  <si>
    <t>Региональный проект «Безопасность дорожного движения»/Разработка комплексной схемы организации дорожного движения в Ачинском районе</t>
  </si>
  <si>
    <t>Региональный проект «Безопасность дорожного движения»/Приобретение световозвращающих значков для первоклассников</t>
  </si>
  <si>
    <t>Региональный проект «Безопасность дорожного движения»/ Установка дорожных знаков и нанесение дорожной разметки на территории Белоярского, Горного, Причулымского и Тарутинского сельсоветов</t>
  </si>
  <si>
    <t xml:space="preserve">Региональный проект «Безопасность дорожного движения»/ Установка дорожных знаков и нанесение дорожной разметки на территории Горного, Малиновского и Ястребовского сельсоветов
</t>
  </si>
  <si>
    <t>Региональный проект «Безопасность дорожного движения»/ Установка дорожных знаков и устройство пешеходных ограждений на территории Ключинского, Лапшихинского, Преображенского сельсоветов</t>
  </si>
  <si>
    <t xml:space="preserve">Региональный проект «Дорожная сеть»/ Обустройство участков улично-дорожной сети вблизи образовательных организаций для обеспечения безопасности дорожного движения по ул. Школьная в с. Преображенка, ул. Школьная в с. Большая Салырь </t>
  </si>
  <si>
    <t>Жилье и городская среда</t>
  </si>
  <si>
    <t>Благоустройство дворовых территорий многоквартирных домов № 36 и № 38 квартала 2 п. Малиновка и ремонт дорог, образующих проезд к домам № 36 и № 38 квартала 2 п. Малиновка</t>
  </si>
  <si>
    <t>Региональный проект «Обеспечение устойчивого сокращения непригодного для проживания жилищного фонда»/ Обеспечение мероприятий по переселению граждан из аварийного жилищного фонда на территории Горного и Ястребовского сельсоветов</t>
  </si>
  <si>
    <t>Культура</t>
  </si>
  <si>
    <t>Региональный проект "Создание условий для реализации творческого потенциала нации («Творческие люди»)"/ Гос. поддержка лучших работников сельских учреждений культуры и лучших сельских учреждений культуры, получателями стали Малиновский КДЦ и Лоос С.Н. – балетмейстер Ключинского КДЦ</t>
  </si>
  <si>
    <t>Демография</t>
  </si>
  <si>
    <t>Приобретение спец.транспорта для МБУ "Центр социального обслуживания" Ачинского района</t>
  </si>
  <si>
    <t>ИТОГО</t>
  </si>
  <si>
    <t>Приложение 4, таблица 1</t>
  </si>
  <si>
    <t>Приложение 4, таблица 2</t>
  </si>
  <si>
    <t>R373980</t>
  </si>
  <si>
    <t>F367483(4)</t>
  </si>
  <si>
    <t>A255195(6)</t>
  </si>
  <si>
    <t>E151690</t>
  </si>
  <si>
    <t>суммы с софин-ем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</si>
  <si>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</si>
  <si>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</si>
  <si>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899</t>
  </si>
  <si>
    <t>Прочие доходы от компенсации затрат бюджетов муниципальных районов</t>
  </si>
  <si>
    <t>1 13 02995 05 0000 130</t>
  </si>
  <si>
    <t>Муниципальное казенное учреждение "Управление строительства и жилищно-коммунального хозяйства" Ачинского района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</si>
  <si>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</si>
  <si>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</si>
  <si>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891</t>
  </si>
  <si>
    <t>Доходы бюджетов муниципальных районов от возврата иными организациями остатков субсидий прошлых лет</t>
  </si>
  <si>
    <t>2 18 05030 05 0000 150</t>
  </si>
  <si>
    <t>Прочие безвозмездные поступления от негосударственных организаций в бюджеты муниципальных районов</t>
  </si>
  <si>
    <t>2 04 05099 05 0000 150</t>
  </si>
  <si>
    <t xml:space="preserve">Прочие  межбюджетные трансферты бюджетам муниципальных районов (за содействие развитию налогового потенциала) </t>
  </si>
  <si>
    <t>2 02 49999 05 7745 150</t>
  </si>
  <si>
    <t>Прочие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</si>
  <si>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2 02 49999 05 7558 150</t>
  </si>
  <si>
    <t>Прочие межбюджетные трансферты бюджетам муниципальных районов (на поддержку самообложения граждан для решения вопросов местного значения)</t>
  </si>
  <si>
    <t>2 02 49999 05 7388 150</t>
  </si>
  <si>
    <t>Прочие межбюджетные трансферты бюджетам муниципальных районов (за счет средств резервного фонда Правительства Красноярского края)</t>
  </si>
  <si>
    <t>2 02 49999 05 1011 150</t>
  </si>
  <si>
    <t>Межбюджетные трансферты, передаваемые бюджетам  муниципальных районов на поддержку отрасли культуры</t>
  </si>
  <si>
    <t>2 02 45519 05 0000 150</t>
  </si>
  <si>
    <t xml:space="preserve">Прочие межбюджетные трансферты 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 </t>
  </si>
  <si>
    <t>2 02 45303 05 0000 150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</si>
  <si>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</si>
  <si>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</si>
  <si>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Субвенции бюджетам муниципальных районов на проведение Всероссийской переписи населения</t>
  </si>
  <si>
    <t>2 02 35469 05 0000 150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</si>
  <si>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</si>
  <si>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</si>
  <si>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образований на осуществление государственных полномочий по первичному воинскому учету на территориях, где отсутствуют военные комиссариаты</t>
  </si>
  <si>
    <t>2 02 35118 05 0000 150</t>
  </si>
  <si>
    <t xml:space="preserve"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</t>
  </si>
  <si>
    <t>2 02 30029 05 0000 150</t>
  </si>
  <si>
    <t>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</si>
  <si>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2 02 30024 05 7846 150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</si>
  <si>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</si>
  <si>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2 02 30024 05 7649 150</t>
  </si>
  <si>
    <t>Субвенции бюджетам муниципальных районов на выполнение передаваемых полномочий субъектов Российской Федерации (на организацию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центром)</t>
  </si>
  <si>
    <t>2 02 30024 05 7647 150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</si>
  <si>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</si>
  <si>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2 02 30024 05 7604 150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</si>
  <si>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</si>
  <si>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2 02 30024 05 7601 150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</si>
  <si>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</si>
  <si>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2 02 30024 05 7588 150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</si>
  <si>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</si>
  <si>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2 02 30024 05 7570 150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</si>
  <si>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</si>
  <si>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2 02 30024 05 7566 150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</si>
  <si>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</si>
  <si>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2 02 30024 05 7564 150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</si>
  <si>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 </t>
  </si>
  <si>
    <t>2 02 30024 05 7554 150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</si>
  <si>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организации и осуществлению деятельности по опеке и попечительству в отношении несовершеннолетних) </t>
  </si>
  <si>
    <t>2 02 30024 05 7552 150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</si>
  <si>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животных) </t>
  </si>
  <si>
    <t>2 02 30024 05 7518 150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</si>
  <si>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производства) </t>
  </si>
  <si>
    <t>2 02 30024 05 7517 150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</si>
  <si>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 </t>
  </si>
  <si>
    <t>2 02 30024 05 7514 150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</si>
  <si>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</si>
  <si>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2 02 30024 05 7429 150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</si>
  <si>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</si>
  <si>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2 02 30024 05 7409 150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</si>
  <si>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</si>
  <si>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2 02 30024 05 7408 150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</si>
  <si>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патронажа)</t>
  </si>
  <si>
    <t>2 02 30024 05 0289 150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</si>
  <si>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</si>
  <si>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2 02 29999 05 7840 150</t>
  </si>
  <si>
    <t>Прочие субсидии бюджетам муниципальных районов ( для реализации проектов по решению вопросов местного значения, осуществляемых непосредственно населением на территории населенного пункта)</t>
  </si>
  <si>
    <t>2 02 29999 05 7749 150</t>
  </si>
  <si>
    <t>Прочие субсидии бюджетам муниципальных районов (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поселения)</t>
  </si>
  <si>
    <t>2 02 29999 05 7741 150</t>
  </si>
  <si>
    <t>Прочие субсидии бюджетам муниципальных районов (на осуществление расходов, направленных на реализацию мероприятий по поддержке местных инициатив)</t>
  </si>
  <si>
    <t>2 02 29999 05 7641 150</t>
  </si>
  <si>
    <t>Прочие субсидии бюджетам муниципальных районов (на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)</t>
  </si>
  <si>
    <t>2 02 29999 05 7571 150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</si>
  <si>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 )</t>
  </si>
  <si>
    <t>2 02 29999 05 7563 150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</si>
  <si>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</si>
  <si>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2 02 29999 05 7555 150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</si>
  <si>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</si>
  <si>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2 02 29999 05 7509 150</t>
  </si>
  <si>
    <t>Прочие субсидии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</si>
  <si>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2 02 29999 05 7508 150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</si>
  <si>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</si>
  <si>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2 02 29999 05 7488 150</t>
  </si>
  <si>
    <t>Прочие 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</t>
  </si>
  <si>
    <t>2 02 29999 05 7463 150</t>
  </si>
  <si>
    <t>Прочие субсидии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</si>
  <si>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2 02 29999 05 7459 150</t>
  </si>
  <si>
    <t xml:space="preserve">Прочие субсидии бюджетам муниципальных районов (на реализацию отдельных мероприятий муниципальных программ, подпрограмм молодежной политики) </t>
  </si>
  <si>
    <t>2 02 29999 05 7457 150</t>
  </si>
  <si>
    <t>Прочие субсидии бюджетам муниципальных районов (на поддержку деятельности муниципальных молодежных центров)</t>
  </si>
  <si>
    <t>2 02 29999 05 7456 150</t>
  </si>
  <si>
    <t xml:space="preserve"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 </t>
  </si>
  <si>
    <t>2 02 29999 05 7454 150</t>
  </si>
  <si>
    <t xml:space="preserve">Прочие 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 </t>
  </si>
  <si>
    <t>2 02 29999 05 7427 150</t>
  </si>
  <si>
    <t>Прочие субсидии бюджетам муниципальных районов (на устройство плоскостных спортивных сооружений в сельской местности)</t>
  </si>
  <si>
    <t>2 02 29999 05 7420 150</t>
  </si>
  <si>
    <t>Прочие субсидии бюджетам муниципальных образований (на поддержку физкультурно-спортивных клубов по месту жительства)</t>
  </si>
  <si>
    <t>2 02 29999 05 7418 150</t>
  </si>
  <si>
    <t>Прочие субсидии бюджетам муниципальных районов (на обеспечение первичных мер пожарной безопасности)</t>
  </si>
  <si>
    <t>2 02 29999 05 7412 150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</si>
  <si>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</si>
  <si>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2 02 29999 05 7398 150</t>
  </si>
  <si>
    <t>Прочие субсидии бюджетам муниципальных районов (на создание (обновление) материально-технической баз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за счет средств краевого бюджета)</t>
  </si>
  <si>
    <t>2 02 29999 05 1598 150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</si>
  <si>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</si>
  <si>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2 02 29999 05 1060 150</t>
  </si>
  <si>
    <t>Субсидии бюджетам муниципальных районов на поддержку отрасли культуры</t>
  </si>
  <si>
    <t>2 02 25519 05 0000 150</t>
  </si>
  <si>
    <t>Субсидии бюджетам муниципальных районов на реализацию мероприятий по обеспечению жильем молодых семей</t>
  </si>
  <si>
    <t>2 02 25497 05 0000 150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</si>
  <si>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</si>
  <si>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</si>
  <si>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</si>
  <si>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2 02 25304 05 0000 150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</si>
  <si>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</si>
  <si>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2 02 25299 05 0000 150</t>
  </si>
  <si>
    <t>-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</si>
  <si>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</si>
  <si>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</si>
  <si>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</si>
  <si>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2 02 25169 0 0000 150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</si>
  <si>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</si>
  <si>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</si>
  <si>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</si>
  <si>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2 02 20299 05 0000 150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</si>
  <si>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</t>
  </si>
  <si>
    <t>2 02 19999 05 2724 150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</si>
  <si>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</si>
  <si>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</si>
  <si>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Дотации бюджетам муниципальных районов на выравнивание уровня бюджетной обеспеченности</t>
  </si>
  <si>
    <t>2 02 15001 05 0000 150</t>
  </si>
  <si>
    <t>финансовое управление администрации Ачинского района</t>
  </si>
  <si>
    <t>Прочие безвозмездные поступления в бюджеты муниципальных районов</t>
  </si>
  <si>
    <t>2 07 05030 05 0000 150</t>
  </si>
  <si>
    <t>875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</si>
  <si>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</si>
  <si>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</si>
  <si>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Невыясненные поступления, зачисляемые в бюджеты муниципальных районов</t>
  </si>
  <si>
    <t>1 17 01050 05 0000 180</t>
  </si>
  <si>
    <t>845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</si>
  <si>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</si>
  <si>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</si>
  <si>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</si>
  <si>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</si>
  <si>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</si>
  <si>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</si>
  <si>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</si>
  <si>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</si>
  <si>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</si>
  <si>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</si>
  <si>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</si>
  <si>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</si>
  <si>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</si>
  <si>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</si>
  <si>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</si>
  <si>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</si>
  <si>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Управление муниципальной собственностью, земельно-имущественных отношений и экономики администрации Ачинского района</t>
  </si>
  <si>
    <t>812</t>
  </si>
  <si>
    <t xml:space="preserve">Администрация Ачинского района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</si>
  <si>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</si>
  <si>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</si>
  <si>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439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</si>
  <si>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</si>
  <si>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</si>
  <si>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Агентство по обеспечению деятельности мировых судей Красноярского края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</si>
  <si>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</si>
  <si>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</si>
  <si>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188</t>
  </si>
  <si>
    <t>Главное управление Министерства внутренних дел Российской Федерации по Красноярскому краю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</si>
  <si>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</si>
  <si>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</si>
  <si>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</si>
  <si>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</si>
  <si>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</si>
  <si>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</si>
  <si>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1 05 04020 02 0000 110</t>
  </si>
  <si>
    <t xml:space="preserve">Единый сельскохозяйственный налог </t>
  </si>
  <si>
    <t xml:space="preserve"> 1 05 03010 01 0000 110</t>
  </si>
  <si>
    <t>Единый налог на вмененный доход для отдельных видов деятельности</t>
  </si>
  <si>
    <t>1 05 02010 02 0000 110</t>
  </si>
  <si>
    <t xml:space="preserve">Минимальный налог, зачисляемый в бюджеты субъектов Российской Федерации (за налоговые периоды, истекшие до 1 января 2016 года) 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</si>
  <si>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</si>
  <si>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)</t>
  </si>
  <si>
    <t>1 05 01021 01 0000 110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</si>
  <si>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</si>
  <si>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</si>
  <si>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</si>
  <si>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</si>
  <si>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</si>
  <si>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</si>
  <si>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</si>
  <si>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1 01 02010 01 0000 110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</si>
  <si>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 </t>
  </si>
  <si>
    <t>1 01 01012 02 0000 110</t>
  </si>
  <si>
    <t>Управление Федеральной налоговой службы по Красноярскому краю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</si>
  <si>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</si>
  <si>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</si>
  <si>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</si>
  <si>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</si>
  <si>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</si>
  <si>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</si>
  <si>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</si>
  <si>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</si>
  <si>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</si>
  <si>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Управление Федерального казначейства по Красноярскому краю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</si>
  <si>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</si>
  <si>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1 16 11050 01 0000 140</t>
  </si>
  <si>
    <t>081</t>
  </si>
  <si>
    <t>Федеральная служба по ветеринарному и фитосанитарному надзору</t>
  </si>
  <si>
    <t>Плата за размещение твердых коммунальных отходов</t>
  </si>
  <si>
    <t>1 12 01042 01 6000 120</t>
  </si>
  <si>
    <t>048</t>
  </si>
  <si>
    <t>Плата за размещение отходов производства</t>
  </si>
  <si>
    <t>1 12 01041 01 6000 120</t>
  </si>
  <si>
    <t>Плата за сбросы загрязняющих веществ в водные объекты</t>
  </si>
  <si>
    <t>1 12 01030 01 6000 120</t>
  </si>
  <si>
    <t>Плата за выбросы загрязняющих веществ в атмосферный воздух стационарными объектами</t>
  </si>
  <si>
    <t>1 12 01010 016000 120</t>
  </si>
  <si>
    <t>Енисейское межрегиональное управление Федеральной службы по надзору в сфере природопользования</t>
  </si>
  <si>
    <t>032</t>
  </si>
  <si>
    <t>Министерство экологии и рационального природопользования Красноярского края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</si>
  <si>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</si>
  <si>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</si>
  <si>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006</t>
  </si>
  <si>
    <t>1 16 01193 010000 140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</si>
  <si>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</si>
  <si>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</si>
  <si>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</si>
  <si>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</si>
  <si>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</si>
  <si>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1 16 1053 01 0000 140</t>
  </si>
  <si>
    <t>Управление делами губернатора и Правительства Красноярского края</t>
  </si>
  <si>
    <t>7</t>
  </si>
  <si>
    <t>6</t>
  </si>
  <si>
    <t>5</t>
  </si>
  <si>
    <t>3</t>
  </si>
  <si>
    <t>Уточненный план</t>
  </si>
  <si>
    <t xml:space="preserve">Утверждено решением о бюджете </t>
  </si>
  <si>
    <t>Наименование кода классификации доходов</t>
  </si>
  <si>
    <t>Наименование главного администратора доходов бюджета/ код классификации доходов бюджета</t>
  </si>
  <si>
    <t>Код главного администратора доходов бюджета</t>
  </si>
  <si>
    <t>№ стро-ки</t>
  </si>
  <si>
    <t>(рублей)</t>
  </si>
  <si>
    <t>Администрирование доходов районного бюджета в 2021 году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</si>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</sst>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(* #,##0.00_);_(* \(#,##0.00\);_(* &quot;-&quot;??_);_(@_)"/>
    <numFmt numFmtId="165" formatCode="_-* #,##0.0_р_._-;\-* #,##0.0_р_._-;_-* &quot;-&quot;??_р_._-;_-@_-"/>
    <numFmt numFmtId="166" formatCode="_(* #,##0.0_);_(* \(#,##0.0\);_(* &quot;-&quot;??_);_(@_)"/>
    <numFmt numFmtId="167" formatCode="_-* #,##0.0_р_._-;\-* #,##0.0_р_._-;_-* &quot;-&quot;?_р_._-;_-@_-"/>
    <numFmt numFmtId="168" formatCode="0.0"/>
    <numFmt numFmtId="169" formatCode="_(* #,##0_);_(* \(#,##0\);_(* &quot;-&quot;??_);_(@_)"/>
    <numFmt numFmtId="170" formatCode="#,##0.0_р_."/>
    <numFmt numFmtId="171" formatCode="#,##0.0"/>
    <numFmt numFmtId="172" formatCode="?"/>
    <numFmt numFmtId="173" formatCode="_-* #,##0.0\ _₽_-;\-* #,##0.0\ _₽_-;_-* &quot;-&quot;?\ _₽_-;_-@_-"/>
  </numFmts>
  <fonts count="77" x14ac:knownFonts="1">
    <font>
      <sz val="10"/>
      <name val="Arial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7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Arial Cyr"/>
      <charset val="204"/>
    </font>
    <font>
      <sz val="11"/>
      <name val="Arial"/>
      <family val="2"/>
      <charset val="204"/>
    </font>
    <font>
      <u val="singleAccounting"/>
      <sz val="10"/>
      <name val="Arial"/>
      <family val="2"/>
      <charset val="204"/>
    </font>
    <font>
      <b/>
      <sz val="7"/>
      <name val="Arial"/>
      <family val="2"/>
      <charset val="204"/>
    </font>
    <font>
      <b/>
      <i/>
      <u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Narrow"/>
      <family val="2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9"/>
      <name val="Arial"/>
      <family val="2"/>
      <charset val="204"/>
    </font>
    <font>
      <sz val="6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46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47" fillId="0" borderId="0"/>
    <xf numFmtId="0" fontId="6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18" fillId="3" borderId="0" applyNumberFormat="0" applyBorder="0" applyAlignment="0" applyProtection="0"/>
    <xf numFmtId="0" fontId="23" fillId="0" borderId="0"/>
    <xf numFmtId="0" fontId="6" fillId="0" borderId="0"/>
  </cellStyleXfs>
  <cellXfs count="383">
    <xf numFmtId="0" fontId="0" fillId="0" borderId="0" xfId="0"/>
    <xf numFmtId="0" fontId="6" fillId="0" borderId="0" xfId="21"/>
    <xf numFmtId="0" fontId="0" fillId="0" borderId="10" xfId="0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textRotation="90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0" xfId="0" applyBorder="1"/>
    <xf numFmtId="1" fontId="0" fillId="0" borderId="0" xfId="0" applyNumberFormat="1"/>
    <xf numFmtId="0" fontId="24" fillId="0" borderId="0" xfId="0" applyFont="1"/>
    <xf numFmtId="0" fontId="25" fillId="0" borderId="10" xfId="0" applyFont="1" applyBorder="1" applyAlignment="1">
      <alignment wrapText="1"/>
    </xf>
    <xf numFmtId="169" fontId="0" fillId="0" borderId="0" xfId="27" applyNumberFormat="1" applyFont="1"/>
    <xf numFmtId="168" fontId="0" fillId="0" borderId="0" xfId="0" applyNumberFormat="1"/>
    <xf numFmtId="0" fontId="0" fillId="0" borderId="0" xfId="0" applyFill="1"/>
    <xf numFmtId="0" fontId="48" fillId="0" borderId="0" xfId="0" applyFont="1" applyAlignment="1">
      <alignment horizontal="left" vertical="center" readingOrder="1"/>
    </xf>
    <xf numFmtId="0" fontId="0" fillId="0" borderId="0" xfId="0" applyAlignment="1">
      <alignment wrapText="1"/>
    </xf>
    <xf numFmtId="0" fontId="21" fillId="0" borderId="0" xfId="0" applyFont="1" applyAlignment="1">
      <alignment wrapText="1"/>
    </xf>
    <xf numFmtId="0" fontId="26" fillId="0" borderId="1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0" fontId="29" fillId="0" borderId="10" xfId="0" applyFont="1" applyBorder="1" applyAlignment="1">
      <alignment horizontal="center" vertical="center" textRotation="90" wrapText="1"/>
    </xf>
    <xf numFmtId="0" fontId="21" fillId="0" borderId="10" xfId="0" applyFont="1" applyBorder="1"/>
    <xf numFmtId="0" fontId="30" fillId="0" borderId="0" xfId="19" applyFont="1" applyFill="1" applyAlignment="1" applyProtection="1">
      <protection locked="0"/>
    </xf>
    <xf numFmtId="164" fontId="26" fillId="0" borderId="10" xfId="27" applyFont="1" applyBorder="1" applyAlignment="1">
      <alignment horizontal="center" vertical="center"/>
    </xf>
    <xf numFmtId="164" fontId="25" fillId="0" borderId="10" xfId="27" applyFont="1" applyBorder="1" applyAlignment="1">
      <alignment horizontal="center" vertical="center"/>
    </xf>
    <xf numFmtId="164" fontId="28" fillId="0" borderId="10" xfId="27" applyFont="1" applyBorder="1" applyAlignment="1">
      <alignment horizontal="center" vertical="center"/>
    </xf>
    <xf numFmtId="0" fontId="24" fillId="0" borderId="0" xfId="0" applyFont="1" applyAlignment="1">
      <alignment horizontal="right"/>
    </xf>
    <xf numFmtId="165" fontId="34" fillId="0" borderId="10" xfId="27" applyNumberFormat="1" applyFont="1" applyBorder="1"/>
    <xf numFmtId="166" fontId="24" fillId="0" borderId="10" xfId="0" applyNumberFormat="1" applyFont="1" applyBorder="1" applyAlignment="1">
      <alignment horizontal="center" vertical="center" wrapText="1"/>
    </xf>
    <xf numFmtId="166" fontId="24" fillId="0" borderId="10" xfId="27" applyNumberFormat="1" applyFont="1" applyBorder="1"/>
    <xf numFmtId="49" fontId="21" fillId="0" borderId="10" xfId="0" applyNumberFormat="1" applyFont="1" applyBorder="1" applyAlignment="1">
      <alignment horizontal="center" vertical="center" wrapText="1"/>
    </xf>
    <xf numFmtId="166" fontId="0" fillId="0" borderId="10" xfId="27" applyNumberFormat="1" applyFont="1" applyBorder="1" applyAlignment="1">
      <alignment vertical="center"/>
    </xf>
    <xf numFmtId="167" fontId="0" fillId="0" borderId="10" xfId="27" applyNumberFormat="1" applyFont="1" applyBorder="1" applyAlignment="1">
      <alignment vertical="center"/>
    </xf>
    <xf numFmtId="49" fontId="21" fillId="0" borderId="12" xfId="0" applyNumberFormat="1" applyFont="1" applyBorder="1" applyAlignment="1">
      <alignment horizontal="center" vertical="center" wrapText="1"/>
    </xf>
    <xf numFmtId="172" fontId="21" fillId="0" borderId="10" xfId="0" applyNumberFormat="1" applyFont="1" applyBorder="1" applyAlignment="1" applyProtection="1">
      <alignment horizontal="left" vertical="center" wrapText="1"/>
    </xf>
    <xf numFmtId="171" fontId="21" fillId="0" borderId="10" xfId="0" applyNumberFormat="1" applyFont="1" applyBorder="1" applyAlignment="1" applyProtection="1">
      <alignment horizontal="right" vertical="center" wrapText="1"/>
    </xf>
    <xf numFmtId="49" fontId="21" fillId="0" borderId="10" xfId="0" applyNumberFormat="1" applyFont="1" applyBorder="1" applyAlignment="1" applyProtection="1">
      <alignment horizontal="left" vertical="center" wrapText="1"/>
    </xf>
    <xf numFmtId="170" fontId="24" fillId="0" borderId="10" xfId="27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10" xfId="0" applyFont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1" fillId="0" borderId="0" xfId="19" applyNumberFormat="1" applyFont="1" applyFill="1" applyBorder="1" applyProtection="1">
      <protection locked="0"/>
    </xf>
    <xf numFmtId="0" fontId="21" fillId="0" borderId="0" xfId="19" applyFont="1" applyFill="1" applyBorder="1" applyProtection="1">
      <protection locked="0"/>
    </xf>
    <xf numFmtId="0" fontId="21" fillId="0" borderId="0" xfId="19" applyFont="1" applyFill="1" applyAlignment="1" applyProtection="1">
      <protection locked="0"/>
    </xf>
    <xf numFmtId="0" fontId="21" fillId="0" borderId="0" xfId="19" applyNumberFormat="1" applyFont="1" applyFill="1" applyProtection="1">
      <protection locked="0"/>
    </xf>
    <xf numFmtId="0" fontId="21" fillId="0" borderId="0" xfId="19" applyFont="1" applyFill="1" applyProtection="1">
      <protection locked="0"/>
    </xf>
    <xf numFmtId="0" fontId="21" fillId="0" borderId="10" xfId="19" applyNumberFormat="1" applyFont="1" applyFill="1" applyBorder="1" applyAlignment="1" applyProtection="1">
      <alignment horizontal="center" vertical="center" wrapText="1"/>
    </xf>
    <xf numFmtId="49" fontId="21" fillId="0" borderId="10" xfId="19" applyNumberFormat="1" applyFont="1" applyFill="1" applyBorder="1" applyAlignment="1" applyProtection="1">
      <alignment horizontal="center" vertical="center" wrapText="1"/>
    </xf>
    <xf numFmtId="0" fontId="21" fillId="0" borderId="10" xfId="19" applyFont="1" applyFill="1" applyBorder="1" applyAlignment="1" applyProtection="1">
      <alignment horizontal="center" vertical="center" wrapText="1"/>
    </xf>
    <xf numFmtId="49" fontId="22" fillId="0" borderId="10" xfId="19" applyNumberFormat="1" applyFont="1" applyFill="1" applyBorder="1" applyAlignment="1" applyProtection="1">
      <alignment horizontal="center" vertical="center" wrapText="1"/>
    </xf>
    <xf numFmtId="0" fontId="21" fillId="0" borderId="10" xfId="0" applyFont="1" applyBorder="1" applyAlignment="1">
      <alignment horizontal="center"/>
    </xf>
    <xf numFmtId="166" fontId="33" fillId="0" borderId="10" xfId="27" applyNumberFormat="1" applyFont="1" applyFill="1" applyBorder="1" applyAlignment="1" applyProtection="1">
      <alignment horizontal="center" vertical="center" wrapText="1"/>
    </xf>
    <xf numFmtId="171" fontId="33" fillId="0" borderId="10" xfId="19" applyNumberFormat="1" applyFont="1" applyFill="1" applyBorder="1" applyAlignment="1" applyProtection="1">
      <alignment horizontal="right"/>
    </xf>
    <xf numFmtId="0" fontId="24" fillId="0" borderId="10" xfId="19" applyNumberFormat="1" applyFont="1" applyFill="1" applyBorder="1" applyAlignment="1" applyProtection="1">
      <alignment horizontal="left" vertical="center" wrapText="1"/>
      <protection locked="0"/>
    </xf>
    <xf numFmtId="166" fontId="24" fillId="0" borderId="10" xfId="27" applyNumberFormat="1" applyFont="1" applyFill="1" applyBorder="1" applyAlignment="1" applyProtection="1">
      <alignment horizontal="right" vertical="center" wrapText="1"/>
    </xf>
    <xf numFmtId="171" fontId="24" fillId="0" borderId="10" xfId="19" applyNumberFormat="1" applyFont="1" applyFill="1" applyBorder="1" applyAlignment="1" applyProtection="1">
      <alignment horizontal="right" vertical="center" wrapText="1"/>
    </xf>
    <xf numFmtId="0" fontId="21" fillId="0" borderId="10" xfId="19" applyNumberFormat="1" applyFont="1" applyFill="1" applyBorder="1" applyAlignment="1" applyProtection="1">
      <alignment horizontal="left" vertical="center" wrapText="1"/>
      <protection locked="0"/>
    </xf>
    <xf numFmtId="166" fontId="21" fillId="0" borderId="10" xfId="27" applyNumberFormat="1" applyFont="1" applyFill="1" applyBorder="1" applyAlignment="1" applyProtection="1">
      <alignment horizontal="right" vertical="center" wrapText="1"/>
      <protection locked="0"/>
    </xf>
    <xf numFmtId="171" fontId="21" fillId="0" borderId="10" xfId="19" applyNumberFormat="1" applyFont="1" applyFill="1" applyBorder="1" applyAlignment="1" applyProtection="1">
      <alignment horizontal="right" vertical="center" wrapText="1"/>
    </xf>
    <xf numFmtId="166" fontId="21" fillId="0" borderId="10" xfId="27" applyNumberFormat="1" applyFont="1" applyFill="1" applyBorder="1" applyAlignment="1" applyProtection="1">
      <alignment horizontal="right" vertical="center" wrapText="1"/>
    </xf>
    <xf numFmtId="166" fontId="24" fillId="0" borderId="10" xfId="27" applyNumberFormat="1" applyFont="1" applyFill="1" applyBorder="1" applyAlignment="1" applyProtection="1">
      <alignment horizontal="right" vertical="center" wrapText="1"/>
      <protection locked="0"/>
    </xf>
    <xf numFmtId="171" fontId="24" fillId="0" borderId="10" xfId="19" applyNumberFormat="1" applyFont="1" applyFill="1" applyBorder="1" applyAlignment="1" applyProtection="1">
      <alignment horizontal="center" vertical="center" wrapText="1"/>
    </xf>
    <xf numFmtId="166" fontId="21" fillId="0" borderId="13" xfId="27" applyNumberFormat="1" applyFont="1" applyFill="1" applyBorder="1" applyAlignment="1" applyProtection="1">
      <alignment vertical="center" wrapText="1"/>
    </xf>
    <xf numFmtId="171" fontId="21" fillId="0" borderId="10" xfId="19" applyNumberFormat="1" applyFont="1" applyFill="1" applyBorder="1" applyAlignment="1" applyProtection="1">
      <alignment vertical="center" wrapText="1"/>
    </xf>
    <xf numFmtId="165" fontId="21" fillId="0" borderId="10" xfId="27" applyNumberFormat="1" applyFont="1" applyBorder="1"/>
    <xf numFmtId="0" fontId="21" fillId="0" borderId="10" xfId="0" applyFont="1" applyBorder="1" applyAlignment="1">
      <alignment horizontal="center" vertical="center"/>
    </xf>
    <xf numFmtId="166" fontId="35" fillId="0" borderId="10" xfId="0" applyNumberFormat="1" applyFont="1" applyBorder="1" applyAlignment="1">
      <alignment horizontal="center" vertical="center" wrapText="1"/>
    </xf>
    <xf numFmtId="171" fontId="34" fillId="0" borderId="10" xfId="0" applyNumberFormat="1" applyFont="1" applyBorder="1" applyAlignment="1" applyProtection="1">
      <alignment horizontal="right" vertical="center" wrapText="1"/>
    </xf>
    <xf numFmtId="171" fontId="34" fillId="0" borderId="12" xfId="0" applyNumberFormat="1" applyFont="1" applyBorder="1" applyAlignment="1" applyProtection="1">
      <alignment horizontal="right" vertical="center" wrapText="1"/>
    </xf>
    <xf numFmtId="0" fontId="38" fillId="0" borderId="10" xfId="0" applyFont="1" applyBorder="1" applyAlignment="1">
      <alignment horizontal="center" vertical="center" wrapText="1"/>
    </xf>
    <xf numFmtId="1" fontId="0" fillId="0" borderId="0" xfId="27" applyNumberFormat="1" applyFont="1"/>
    <xf numFmtId="0" fontId="49" fillId="0" borderId="0" xfId="20" applyFont="1" applyAlignment="1">
      <alignment horizontal="left" vertical="center" indent="15"/>
    </xf>
    <xf numFmtId="0" fontId="50" fillId="0" borderId="0" xfId="20" applyFont="1"/>
    <xf numFmtId="0" fontId="47" fillId="0" borderId="0" xfId="20"/>
    <xf numFmtId="0" fontId="49" fillId="0" borderId="0" xfId="20" applyFont="1" applyAlignment="1">
      <alignment horizontal="center" vertical="center"/>
    </xf>
    <xf numFmtId="0" fontId="51" fillId="0" borderId="0" xfId="20" applyFont="1" applyAlignment="1">
      <alignment horizontal="left" vertical="center" indent="2"/>
    </xf>
    <xf numFmtId="0" fontId="52" fillId="15" borderId="22" xfId="20" applyFont="1" applyFill="1" applyBorder="1" applyAlignment="1">
      <alignment horizontal="center" vertical="center" wrapText="1"/>
    </xf>
    <xf numFmtId="0" fontId="53" fillId="0" borderId="23" xfId="20" applyFont="1" applyBorder="1" applyAlignment="1">
      <alignment vertical="center"/>
    </xf>
    <xf numFmtId="0" fontId="53" fillId="0" borderId="0" xfId="20" applyFont="1" applyAlignment="1">
      <alignment vertical="center"/>
    </xf>
    <xf numFmtId="0" fontId="54" fillId="0" borderId="0" xfId="20" applyFont="1"/>
    <xf numFmtId="0" fontId="24" fillId="0" borderId="0" xfId="19" applyFont="1" applyFill="1" applyAlignment="1" applyProtection="1">
      <alignment horizontal="right"/>
      <protection locked="0"/>
    </xf>
    <xf numFmtId="0" fontId="21" fillId="0" borderId="0" xfId="19" applyFont="1" applyFill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10" xfId="0" applyFont="1" applyBorder="1" applyAlignment="1">
      <alignment horizontal="center" wrapText="1"/>
    </xf>
    <xf numFmtId="0" fontId="24" fillId="0" borderId="10" xfId="0" applyFont="1" applyBorder="1" applyAlignment="1">
      <alignment wrapText="1"/>
    </xf>
    <xf numFmtId="165" fontId="24" fillId="0" borderId="10" xfId="27" applyNumberFormat="1" applyFont="1" applyBorder="1"/>
    <xf numFmtId="168" fontId="24" fillId="0" borderId="10" xfId="0" applyNumberFormat="1" applyFont="1" applyBorder="1"/>
    <xf numFmtId="168" fontId="21" fillId="0" borderId="10" xfId="0" applyNumberFormat="1" applyFont="1" applyBorder="1"/>
    <xf numFmtId="0" fontId="28" fillId="0" borderId="10" xfId="0" applyFont="1" applyBorder="1" applyAlignment="1">
      <alignment wrapText="1"/>
    </xf>
    <xf numFmtId="0" fontId="30" fillId="0" borderId="0" xfId="21" applyFont="1" applyAlignment="1">
      <alignment horizontal="left" vertical="center" wrapText="1"/>
    </xf>
    <xf numFmtId="0" fontId="30" fillId="0" borderId="0" xfId="21" applyFont="1"/>
    <xf numFmtId="0" fontId="39" fillId="0" borderId="0" xfId="21" applyFont="1" applyAlignment="1">
      <alignment horizontal="center" vertical="center" wrapText="1"/>
    </xf>
    <xf numFmtId="0" fontId="30" fillId="0" borderId="0" xfId="21" applyFont="1" applyBorder="1" applyAlignment="1">
      <alignment horizontal="center" vertical="top" wrapText="1"/>
    </xf>
    <xf numFmtId="0" fontId="40" fillId="0" borderId="0" xfId="21" applyFont="1" applyAlignment="1">
      <alignment horizontal="left" vertical="center" wrapText="1"/>
    </xf>
    <xf numFmtId="0" fontId="41" fillId="0" borderId="10" xfId="21" applyFont="1" applyBorder="1" applyAlignment="1">
      <alignment horizontal="center" vertical="center" wrapText="1"/>
    </xf>
    <xf numFmtId="0" fontId="41" fillId="0" borderId="10" xfId="21" applyFont="1" applyBorder="1" applyAlignment="1">
      <alignment horizontal="left" vertical="center" wrapText="1"/>
    </xf>
    <xf numFmtId="0" fontId="42" fillId="0" borderId="10" xfId="21" applyFont="1" applyBorder="1" applyAlignment="1">
      <alignment horizontal="left" vertical="center" wrapText="1"/>
    </xf>
    <xf numFmtId="166" fontId="43" fillId="0" borderId="10" xfId="27" applyNumberFormat="1" applyFont="1" applyBorder="1"/>
    <xf numFmtId="0" fontId="44" fillId="0" borderId="10" xfId="21" applyFont="1" applyBorder="1" applyAlignment="1">
      <alignment horizontal="left" vertical="center" wrapText="1"/>
    </xf>
    <xf numFmtId="0" fontId="43" fillId="0" borderId="10" xfId="21" applyFont="1" applyBorder="1" applyAlignment="1">
      <alignment horizontal="left" vertical="center" wrapText="1"/>
    </xf>
    <xf numFmtId="0" fontId="41" fillId="0" borderId="13" xfId="21" applyFont="1" applyBorder="1" applyAlignment="1">
      <alignment horizontal="left" vertical="center" wrapText="1"/>
    </xf>
    <xf numFmtId="0" fontId="43" fillId="0" borderId="13" xfId="21" applyFont="1" applyBorder="1" applyAlignment="1">
      <alignment horizontal="left" vertical="center" wrapText="1"/>
    </xf>
    <xf numFmtId="0" fontId="43" fillId="0" borderId="10" xfId="21" applyFont="1" applyBorder="1" applyAlignment="1">
      <alignment vertical="center" wrapText="1"/>
    </xf>
    <xf numFmtId="0" fontId="39" fillId="0" borderId="10" xfId="21" applyFont="1" applyBorder="1" applyAlignment="1">
      <alignment horizontal="center" vertical="center" wrapText="1"/>
    </xf>
    <xf numFmtId="0" fontId="41" fillId="0" borderId="0" xfId="21" applyFont="1"/>
    <xf numFmtId="0" fontId="43" fillId="0" borderId="0" xfId="0" applyFont="1"/>
    <xf numFmtId="0" fontId="41" fillId="0" borderId="0" xfId="0" applyFont="1"/>
    <xf numFmtId="0" fontId="43" fillId="0" borderId="0" xfId="0" applyFont="1" applyAlignment="1">
      <alignment horizontal="right"/>
    </xf>
    <xf numFmtId="0" fontId="43" fillId="0" borderId="10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textRotation="90" wrapText="1"/>
    </xf>
    <xf numFmtId="0" fontId="43" fillId="0" borderId="10" xfId="0" applyFont="1" applyBorder="1" applyAlignment="1">
      <alignment wrapText="1"/>
    </xf>
    <xf numFmtId="165" fontId="43" fillId="0" borderId="10" xfId="0" applyNumberFormat="1" applyFont="1" applyBorder="1"/>
    <xf numFmtId="0" fontId="41" fillId="0" borderId="0" xfId="0" applyFont="1" applyAlignment="1">
      <alignment horizontal="right"/>
    </xf>
    <xf numFmtId="166" fontId="43" fillId="0" borderId="10" xfId="27" applyNumberFormat="1" applyFont="1" applyBorder="1" applyAlignment="1"/>
    <xf numFmtId="166" fontId="43" fillId="0" borderId="10" xfId="27" applyNumberFormat="1" applyFont="1" applyBorder="1" applyAlignment="1">
      <alignment horizontal="center"/>
    </xf>
    <xf numFmtId="166" fontId="43" fillId="0" borderId="10" xfId="27" applyNumberFormat="1" applyFont="1" applyFill="1" applyBorder="1"/>
    <xf numFmtId="168" fontId="43" fillId="0" borderId="10" xfId="0" applyNumberFormat="1" applyFont="1" applyBorder="1" applyAlignment="1">
      <alignment horizontal="center"/>
    </xf>
    <xf numFmtId="0" fontId="43" fillId="0" borderId="10" xfId="0" applyFont="1" applyBorder="1"/>
    <xf numFmtId="0" fontId="43" fillId="0" borderId="10" xfId="0" applyFont="1" applyBorder="1" applyAlignment="1">
      <alignment horizontal="center"/>
    </xf>
    <xf numFmtId="164" fontId="43" fillId="0" borderId="10" xfId="27" applyFont="1" applyBorder="1"/>
    <xf numFmtId="164" fontId="43" fillId="0" borderId="10" xfId="27" applyFont="1" applyBorder="1" applyAlignment="1">
      <alignment horizontal="center"/>
    </xf>
    <xf numFmtId="0" fontId="24" fillId="0" borderId="0" xfId="0" applyFont="1" applyFill="1"/>
    <xf numFmtId="0" fontId="20" fillId="0" borderId="21" xfId="0" applyFont="1" applyBorder="1" applyAlignment="1">
      <alignment wrapText="1"/>
    </xf>
    <xf numFmtId="0" fontId="20" fillId="0" borderId="21" xfId="0" applyFont="1" applyBorder="1" applyAlignment="1"/>
    <xf numFmtId="0" fontId="43" fillId="0" borderId="10" xfId="0" applyFont="1" applyFill="1" applyBorder="1"/>
    <xf numFmtId="166" fontId="21" fillId="0" borderId="0" xfId="27" applyNumberFormat="1" applyFont="1" applyFill="1" applyBorder="1" applyAlignment="1" applyProtection="1">
      <alignment horizontal="right" vertical="center" wrapText="1"/>
      <protection locked="0"/>
    </xf>
    <xf numFmtId="171" fontId="37" fillId="0" borderId="10" xfId="19" applyNumberFormat="1" applyFont="1" applyFill="1" applyBorder="1" applyAlignment="1" applyProtection="1">
      <alignment horizontal="center"/>
    </xf>
    <xf numFmtId="0" fontId="55" fillId="16" borderId="10" xfId="20" applyFont="1" applyFill="1" applyBorder="1" applyAlignment="1">
      <alignment horizontal="left" vertical="center" wrapText="1"/>
    </xf>
    <xf numFmtId="164" fontId="28" fillId="0" borderId="10" xfId="27" applyFont="1" applyFill="1" applyBorder="1" applyAlignment="1">
      <alignment horizontal="center" vertical="center"/>
    </xf>
    <xf numFmtId="164" fontId="25" fillId="0" borderId="10" xfId="27" applyFont="1" applyFill="1" applyBorder="1" applyAlignment="1">
      <alignment horizontal="center" vertical="center"/>
    </xf>
    <xf numFmtId="0" fontId="22" fillId="0" borderId="10" xfId="0" applyFont="1" applyBorder="1"/>
    <xf numFmtId="0" fontId="59" fillId="0" borderId="10" xfId="21" applyFont="1" applyBorder="1" applyAlignment="1">
      <alignment horizontal="center" vertical="center" wrapText="1"/>
    </xf>
    <xf numFmtId="0" fontId="6" fillId="0" borderId="10" xfId="21" applyBorder="1"/>
    <xf numFmtId="0" fontId="6" fillId="0" borderId="10" xfId="21" applyFill="1" applyBorder="1"/>
    <xf numFmtId="0" fontId="30" fillId="0" borderId="10" xfId="0" applyFont="1" applyBorder="1" applyAlignment="1">
      <alignment wrapText="1"/>
    </xf>
    <xf numFmtId="171" fontId="24" fillId="0" borderId="10" xfId="19" applyNumberFormat="1" applyFont="1" applyFill="1" applyBorder="1" applyAlignment="1" applyProtection="1">
      <alignment horizontal="left" wrapText="1"/>
    </xf>
    <xf numFmtId="171" fontId="21" fillId="0" borderId="10" xfId="19" applyNumberFormat="1" applyFont="1" applyFill="1" applyBorder="1" applyAlignment="1" applyProtection="1">
      <alignment horizontal="left" wrapText="1"/>
    </xf>
    <xf numFmtId="166" fontId="60" fillId="0" borderId="10" xfId="27" applyNumberFormat="1" applyFont="1" applyFill="1" applyBorder="1" applyAlignment="1" applyProtection="1">
      <alignment horizontal="center" vertical="center" wrapText="1"/>
    </xf>
    <xf numFmtId="171" fontId="22" fillId="0" borderId="10" xfId="19" applyNumberFormat="1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36" fillId="17" borderId="0" xfId="0" applyFont="1" applyFill="1" applyAlignment="1">
      <alignment horizontal="center" vertical="center"/>
    </xf>
    <xf numFmtId="169" fontId="21" fillId="0" borderId="0" xfId="27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/>
    <xf numFmtId="169" fontId="21" fillId="0" borderId="11" xfId="27" applyNumberFormat="1" applyFont="1" applyFill="1" applyBorder="1" applyAlignment="1" applyProtection="1">
      <alignment horizontal="right" vertical="center" wrapText="1"/>
      <protection locked="0"/>
    </xf>
    <xf numFmtId="49" fontId="21" fillId="0" borderId="0" xfId="0" applyNumberFormat="1" applyFont="1" applyAlignment="1">
      <alignment horizontal="center" vertical="center"/>
    </xf>
    <xf numFmtId="169" fontId="60" fillId="0" borderId="11" xfId="27" applyNumberFormat="1" applyFont="1" applyFill="1" applyBorder="1" applyAlignment="1" applyProtection="1">
      <alignment horizontal="center" vertical="center" wrapText="1"/>
    </xf>
    <xf numFmtId="166" fontId="30" fillId="0" borderId="11" xfId="27" applyNumberFormat="1" applyFont="1" applyFill="1" applyBorder="1" applyAlignment="1" applyProtection="1">
      <alignment horizontal="right" vertical="center" wrapText="1"/>
      <protection locked="0"/>
    </xf>
    <xf numFmtId="168" fontId="41" fillId="0" borderId="10" xfId="27" applyNumberFormat="1" applyFont="1" applyBorder="1"/>
    <xf numFmtId="168" fontId="43" fillId="0" borderId="10" xfId="27" applyNumberFormat="1" applyFont="1" applyBorder="1"/>
    <xf numFmtId="0" fontId="26" fillId="0" borderId="10" xfId="0" applyFont="1" applyBorder="1" applyAlignment="1">
      <alignment horizontal="left"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62" fillId="0" borderId="10" xfId="0" applyFont="1" applyBorder="1" applyAlignment="1">
      <alignment horizontal="center" vertical="center" textRotation="90" wrapText="1"/>
    </xf>
    <xf numFmtId="168" fontId="43" fillId="0" borderId="10" xfId="0" applyNumberFormat="1" applyFont="1" applyFill="1" applyBorder="1"/>
    <xf numFmtId="0" fontId="63" fillId="0" borderId="0" xfId="0" applyFont="1" applyAlignment="1">
      <alignment wrapText="1"/>
    </xf>
    <xf numFmtId="0" fontId="30" fillId="0" borderId="10" xfId="0" applyFont="1" applyFill="1" applyBorder="1" applyAlignment="1">
      <alignment wrapText="1"/>
    </xf>
    <xf numFmtId="0" fontId="6" fillId="0" borderId="10" xfId="21" applyBorder="1" applyAlignment="1">
      <alignment vertical="center" wrapText="1"/>
    </xf>
    <xf numFmtId="49" fontId="21" fillId="0" borderId="10" xfId="0" applyNumberFormat="1" applyFont="1" applyFill="1" applyBorder="1" applyAlignment="1" applyProtection="1">
      <alignment horizontal="left" vertical="center" wrapText="1"/>
    </xf>
    <xf numFmtId="171" fontId="22" fillId="0" borderId="10" xfId="19" applyNumberFormat="1" applyFont="1" applyFill="1" applyBorder="1" applyAlignment="1" applyProtection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0" fontId="21" fillId="17" borderId="0" xfId="0" applyFont="1" applyFill="1" applyAlignment="1">
      <alignment vertical="center"/>
    </xf>
    <xf numFmtId="0" fontId="22" fillId="0" borderId="12" xfId="0" applyFont="1" applyBorder="1" applyAlignment="1">
      <alignment horizontal="left" vertical="center" wrapText="1"/>
    </xf>
    <xf numFmtId="166" fontId="21" fillId="0" borderId="13" xfId="27" applyNumberFormat="1" applyFont="1" applyFill="1" applyBorder="1" applyAlignment="1" applyProtection="1">
      <alignment horizontal="right" vertical="center" wrapText="1"/>
    </xf>
    <xf numFmtId="171" fontId="21" fillId="0" borderId="13" xfId="19" applyNumberFormat="1" applyFont="1" applyFill="1" applyBorder="1" applyAlignment="1" applyProtection="1">
      <alignment horizontal="right" vertical="center" wrapText="1"/>
    </xf>
    <xf numFmtId="169" fontId="21" fillId="17" borderId="0" xfId="27" applyNumberFormat="1" applyFont="1" applyFill="1" applyBorder="1" applyAlignment="1" applyProtection="1">
      <alignment horizontal="right" vertical="center" wrapText="1"/>
      <protection locked="0"/>
    </xf>
    <xf numFmtId="0" fontId="55" fillId="0" borderId="10" xfId="20" applyFont="1" applyFill="1" applyBorder="1" applyAlignment="1">
      <alignment horizontal="center" vertical="center"/>
    </xf>
    <xf numFmtId="0" fontId="55" fillId="0" borderId="14" xfId="20" applyFont="1" applyFill="1" applyBorder="1" applyAlignment="1">
      <alignment horizontal="center" vertical="center"/>
    </xf>
    <xf numFmtId="2" fontId="55" fillId="0" borderId="15" xfId="20" applyNumberFormat="1" applyFont="1" applyBorder="1" applyAlignment="1">
      <alignment horizontal="center" vertical="center"/>
    </xf>
    <xf numFmtId="2" fontId="55" fillId="0" borderId="37" xfId="20" applyNumberFormat="1" applyFont="1" applyBorder="1" applyAlignment="1">
      <alignment horizontal="center" vertical="center"/>
    </xf>
    <xf numFmtId="0" fontId="55" fillId="0" borderId="14" xfId="20" applyFont="1" applyBorder="1" applyAlignment="1">
      <alignment horizontal="center" vertical="center"/>
    </xf>
    <xf numFmtId="2" fontId="55" fillId="0" borderId="14" xfId="20" applyNumberFormat="1" applyFont="1" applyBorder="1" applyAlignment="1">
      <alignment horizontal="center" vertical="center"/>
    </xf>
    <xf numFmtId="0" fontId="55" fillId="0" borderId="26" xfId="20" applyFont="1" applyBorder="1" applyAlignment="1">
      <alignment horizontal="center"/>
    </xf>
    <xf numFmtId="2" fontId="55" fillId="0" borderId="24" xfId="20" applyNumberFormat="1" applyFont="1" applyBorder="1" applyAlignment="1">
      <alignment horizontal="center"/>
    </xf>
    <xf numFmtId="2" fontId="55" fillId="0" borderId="25" xfId="20" applyNumberFormat="1" applyFont="1" applyBorder="1" applyAlignment="1">
      <alignment horizontal="center"/>
    </xf>
    <xf numFmtId="164" fontId="28" fillId="0" borderId="10" xfId="27" applyNumberFormat="1" applyFont="1" applyFill="1" applyBorder="1" applyAlignment="1">
      <alignment horizontal="center" vertical="center"/>
    </xf>
    <xf numFmtId="164" fontId="25" fillId="0" borderId="10" xfId="27" applyNumberFormat="1" applyFont="1" applyBorder="1" applyAlignment="1">
      <alignment horizontal="center" vertical="center"/>
    </xf>
    <xf numFmtId="164" fontId="25" fillId="0" borderId="10" xfId="27" applyNumberFormat="1" applyFont="1" applyFill="1" applyBorder="1" applyAlignment="1">
      <alignment horizontal="center" vertical="center"/>
    </xf>
    <xf numFmtId="164" fontId="28" fillId="0" borderId="10" xfId="27" applyNumberFormat="1" applyFont="1" applyBorder="1" applyAlignment="1">
      <alignment horizontal="center" vertical="center"/>
    </xf>
    <xf numFmtId="0" fontId="66" fillId="0" borderId="10" xfId="0" applyFont="1" applyBorder="1" applyAlignment="1">
      <alignment wrapText="1"/>
    </xf>
    <xf numFmtId="0" fontId="19" fillId="0" borderId="12" xfId="21" applyFont="1" applyBorder="1" applyAlignment="1">
      <alignment horizontal="left" vertical="center" wrapText="1"/>
    </xf>
    <xf numFmtId="0" fontId="43" fillId="16" borderId="10" xfId="0" applyFont="1" applyFill="1" applyBorder="1" applyAlignment="1">
      <alignment horizontal="left" vertical="center" wrapText="1"/>
    </xf>
    <xf numFmtId="0" fontId="43" fillId="0" borderId="10" xfId="21" applyFont="1" applyFill="1" applyBorder="1" applyAlignment="1">
      <alignment horizontal="left" vertical="center" wrapText="1"/>
    </xf>
    <xf numFmtId="168" fontId="43" fillId="0" borderId="10" xfId="27" applyNumberFormat="1" applyFont="1" applyFill="1" applyBorder="1"/>
    <xf numFmtId="0" fontId="67" fillId="0" borderId="10" xfId="0" applyFont="1" applyFill="1" applyBorder="1" applyAlignment="1">
      <alignment horizontal="left" vertical="center" wrapText="1"/>
    </xf>
    <xf numFmtId="0" fontId="6" fillId="0" borderId="12" xfId="21" applyFont="1" applyBorder="1"/>
    <xf numFmtId="0" fontId="6" fillId="0" borderId="10" xfId="21" applyFont="1" applyBorder="1"/>
    <xf numFmtId="166" fontId="41" fillId="0" borderId="10" xfId="27" applyNumberFormat="1" applyFont="1" applyBorder="1"/>
    <xf numFmtId="168" fontId="68" fillId="0" borderId="10" xfId="27" applyNumberFormat="1" applyFont="1" applyBorder="1"/>
    <xf numFmtId="0" fontId="21" fillId="0" borderId="12" xfId="19" applyNumberFormat="1" applyFont="1" applyFill="1" applyBorder="1" applyAlignment="1" applyProtection="1">
      <alignment vertical="center" wrapText="1"/>
      <protection locked="0"/>
    </xf>
    <xf numFmtId="166" fontId="61" fillId="17" borderId="11" xfId="27" applyNumberFormat="1" applyFont="1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horizontal="center" vertical="center"/>
    </xf>
    <xf numFmtId="0" fontId="21" fillId="0" borderId="13" xfId="19" applyNumberFormat="1" applyFont="1" applyFill="1" applyBorder="1" applyAlignment="1" applyProtection="1">
      <alignment vertical="center" wrapText="1"/>
      <protection locked="0"/>
    </xf>
    <xf numFmtId="0" fontId="21" fillId="0" borderId="10" xfId="19" applyNumberFormat="1" applyFont="1" applyFill="1" applyBorder="1" applyAlignment="1" applyProtection="1">
      <alignment vertical="center" wrapText="1"/>
      <protection locked="0"/>
    </xf>
    <xf numFmtId="166" fontId="69" fillId="0" borderId="10" xfId="27" applyNumberFormat="1" applyFont="1" applyFill="1" applyBorder="1" applyAlignment="1" applyProtection="1">
      <alignment horizontal="right" vertical="center" wrapText="1"/>
      <protection locked="0"/>
    </xf>
    <xf numFmtId="0" fontId="69" fillId="0" borderId="10" xfId="19" applyNumberFormat="1" applyFont="1" applyFill="1" applyBorder="1" applyAlignment="1" applyProtection="1">
      <alignment vertical="center" wrapText="1"/>
      <protection locked="0"/>
    </xf>
    <xf numFmtId="166" fontId="0" fillId="0" borderId="10" xfId="0" applyNumberFormat="1" applyBorder="1"/>
    <xf numFmtId="0" fontId="34" fillId="0" borderId="10" xfId="0" applyFont="1" applyBorder="1"/>
    <xf numFmtId="0" fontId="34" fillId="0" borderId="10" xfId="0" applyFont="1" applyBorder="1" applyAlignment="1">
      <alignment wrapText="1"/>
    </xf>
    <xf numFmtId="49" fontId="21" fillId="0" borderId="0" xfId="27" applyNumberFormat="1" applyFont="1" applyFill="1" applyBorder="1" applyAlignment="1" applyProtection="1">
      <alignment horizontal="right" vertical="center" wrapText="1"/>
      <protection locked="0"/>
    </xf>
    <xf numFmtId="0" fontId="28" fillId="0" borderId="10" xfId="0" applyFont="1" applyFill="1" applyBorder="1" applyAlignment="1">
      <alignment wrapText="1"/>
    </xf>
    <xf numFmtId="164" fontId="28" fillId="0" borderId="0" xfId="27" applyFont="1" applyFill="1" applyBorder="1" applyAlignment="1">
      <alignment horizontal="center" vertical="center"/>
    </xf>
    <xf numFmtId="0" fontId="64" fillId="15" borderId="16" xfId="20" applyFont="1" applyFill="1" applyBorder="1" applyAlignment="1">
      <alignment horizontal="center" vertical="top" wrapText="1"/>
    </xf>
    <xf numFmtId="0" fontId="64" fillId="15" borderId="17" xfId="20" applyFont="1" applyFill="1" applyBorder="1" applyAlignment="1">
      <alignment horizontal="center" vertical="top" wrapText="1"/>
    </xf>
    <xf numFmtId="166" fontId="0" fillId="0" borderId="0" xfId="27" applyNumberFormat="1" applyFont="1"/>
    <xf numFmtId="0" fontId="47" fillId="0" borderId="36" xfId="20" applyBorder="1"/>
    <xf numFmtId="0" fontId="70" fillId="0" borderId="10" xfId="20" applyFont="1" applyFill="1" applyBorder="1" applyAlignment="1">
      <alignment wrapText="1"/>
    </xf>
    <xf numFmtId="0" fontId="70" fillId="0" borderId="10" xfId="20" applyFont="1" applyBorder="1" applyAlignment="1">
      <alignment wrapText="1"/>
    </xf>
    <xf numFmtId="0" fontId="70" fillId="0" borderId="43" xfId="20" applyFont="1" applyBorder="1" applyAlignment="1">
      <alignment wrapText="1"/>
    </xf>
    <xf numFmtId="0" fontId="54" fillId="16" borderId="10" xfId="20" applyFont="1" applyFill="1" applyBorder="1" applyAlignment="1">
      <alignment horizontal="left" vertical="center"/>
    </xf>
    <xf numFmtId="0" fontId="70" fillId="0" borderId="0" xfId="20" applyFont="1" applyBorder="1" applyAlignment="1">
      <alignment wrapText="1"/>
    </xf>
    <xf numFmtId="4" fontId="55" fillId="0" borderId="42" xfId="20" applyNumberFormat="1" applyFont="1" applyFill="1" applyBorder="1" applyAlignment="1">
      <alignment horizontal="center" vertical="center"/>
    </xf>
    <xf numFmtId="4" fontId="55" fillId="0" borderId="42" xfId="20" applyNumberFormat="1" applyFont="1" applyBorder="1" applyAlignment="1">
      <alignment horizontal="center" vertical="center"/>
    </xf>
    <xf numFmtId="4" fontId="53" fillId="15" borderId="42" xfId="20" applyNumberFormat="1" applyFont="1" applyFill="1" applyBorder="1" applyAlignment="1">
      <alignment horizontal="center" vertical="center" wrapText="1"/>
    </xf>
    <xf numFmtId="4" fontId="65" fillId="0" borderId="44" xfId="20" applyNumberFormat="1" applyFont="1" applyBorder="1" applyAlignment="1">
      <alignment horizontal="center"/>
    </xf>
    <xf numFmtId="0" fontId="53" fillId="15" borderId="22" xfId="20" applyFont="1" applyFill="1" applyBorder="1" applyAlignment="1">
      <alignment horizontal="center" vertical="center" wrapText="1"/>
    </xf>
    <xf numFmtId="0" fontId="55" fillId="0" borderId="38" xfId="20" applyFont="1" applyBorder="1"/>
    <xf numFmtId="0" fontId="58" fillId="15" borderId="18" xfId="20" applyFont="1" applyFill="1" applyBorder="1" applyAlignment="1">
      <alignment horizontal="center" vertical="center" wrapText="1"/>
    </xf>
    <xf numFmtId="0" fontId="58" fillId="15" borderId="13" xfId="20" applyFont="1" applyFill="1" applyBorder="1" applyAlignment="1">
      <alignment horizontal="center" vertical="center" wrapText="1"/>
    </xf>
    <xf numFmtId="0" fontId="58" fillId="15" borderId="19" xfId="20" applyFont="1" applyFill="1" applyBorder="1" applyAlignment="1">
      <alignment horizontal="center" vertical="center" wrapText="1"/>
    </xf>
    <xf numFmtId="0" fontId="58" fillId="15" borderId="20" xfId="20" applyFont="1" applyFill="1" applyBorder="1" applyAlignment="1">
      <alignment horizontal="center" vertical="center" wrapText="1"/>
    </xf>
    <xf numFmtId="0" fontId="58" fillId="15" borderId="21" xfId="20" applyFont="1" applyFill="1" applyBorder="1" applyAlignment="1">
      <alignment horizontal="center" vertical="center" wrapText="1"/>
    </xf>
    <xf numFmtId="0" fontId="58" fillId="15" borderId="40" xfId="20" applyFont="1" applyFill="1" applyBorder="1" applyAlignment="1">
      <alignment horizontal="center" vertical="center" wrapText="1"/>
    </xf>
    <xf numFmtId="0" fontId="58" fillId="15" borderId="41" xfId="20" applyFont="1" applyFill="1" applyBorder="1" applyAlignment="1">
      <alignment horizontal="center" vertical="center" wrapText="1"/>
    </xf>
    <xf numFmtId="0" fontId="71" fillId="0" borderId="0" xfId="20" applyFont="1" applyAlignment="1">
      <alignment wrapText="1"/>
    </xf>
    <xf numFmtId="0" fontId="72" fillId="0" borderId="0" xfId="20" applyFont="1" applyAlignment="1">
      <alignment wrapText="1"/>
    </xf>
    <xf numFmtId="0" fontId="72" fillId="0" borderId="0" xfId="20" applyFont="1" applyAlignment="1">
      <alignment horizontal="right" wrapText="1"/>
    </xf>
    <xf numFmtId="0" fontId="71" fillId="0" borderId="0" xfId="20" applyFont="1" applyAlignment="1">
      <alignment horizontal="center" vertical="center" wrapText="1"/>
    </xf>
    <xf numFmtId="0" fontId="71" fillId="0" borderId="10" xfId="20" applyFont="1" applyBorder="1" applyAlignment="1">
      <alignment horizontal="center" vertical="center" wrapText="1"/>
    </xf>
    <xf numFmtId="0" fontId="72" fillId="0" borderId="10" xfId="20" applyFont="1" applyBorder="1" applyAlignment="1">
      <alignment horizontal="center" vertical="center" wrapText="1"/>
    </xf>
    <xf numFmtId="171" fontId="72" fillId="0" borderId="10" xfId="20" applyNumberFormat="1" applyFont="1" applyBorder="1" applyAlignment="1">
      <alignment horizontal="center" vertical="center" wrapText="1"/>
    </xf>
    <xf numFmtId="0" fontId="72" fillId="0" borderId="10" xfId="20" applyFont="1" applyBorder="1" applyAlignment="1">
      <alignment horizontal="center" vertical="top" wrapText="1"/>
    </xf>
    <xf numFmtId="0" fontId="71" fillId="0" borderId="10" xfId="20" applyFont="1" applyBorder="1" applyAlignment="1">
      <alignment wrapText="1"/>
    </xf>
    <xf numFmtId="171" fontId="71" fillId="0" borderId="10" xfId="20" applyNumberFormat="1" applyFont="1" applyBorder="1" applyAlignment="1">
      <alignment horizontal="center" wrapText="1"/>
    </xf>
    <xf numFmtId="0" fontId="71" fillId="0" borderId="0" xfId="20" applyFont="1" applyBorder="1" applyAlignment="1">
      <alignment wrapText="1"/>
    </xf>
    <xf numFmtId="0" fontId="72" fillId="0" borderId="0" xfId="20" applyFont="1" applyBorder="1" applyAlignment="1">
      <alignment wrapText="1"/>
    </xf>
    <xf numFmtId="171" fontId="72" fillId="0" borderId="0" xfId="20" applyNumberFormat="1" applyFont="1" applyBorder="1" applyAlignment="1">
      <alignment wrapText="1"/>
    </xf>
    <xf numFmtId="0" fontId="72" fillId="0" borderId="0" xfId="20" applyFont="1" applyAlignment="1">
      <alignment horizontal="left" vertical="center"/>
    </xf>
    <xf numFmtId="0" fontId="72" fillId="0" borderId="0" xfId="20" applyFont="1" applyAlignment="1">
      <alignment vertical="center" wrapText="1"/>
    </xf>
    <xf numFmtId="0" fontId="0" fillId="16" borderId="0" xfId="0" applyFill="1"/>
    <xf numFmtId="0" fontId="43" fillId="16" borderId="0" xfId="0" applyFont="1" applyFill="1"/>
    <xf numFmtId="4" fontId="43" fillId="16" borderId="0" xfId="0" applyNumberFormat="1" applyFont="1" applyFill="1"/>
    <xf numFmtId="49" fontId="43" fillId="16" borderId="10" xfId="0" applyNumberFormat="1" applyFont="1" applyFill="1" applyBorder="1" applyAlignment="1">
      <alignment horizontal="left" vertical="top" wrapText="1"/>
    </xf>
    <xf numFmtId="0" fontId="55" fillId="16" borderId="10" xfId="0" applyFont="1" applyFill="1" applyBorder="1" applyAlignment="1">
      <alignment horizontal="left" vertical="top" wrapText="1"/>
    </xf>
    <xf numFmtId="0" fontId="43" fillId="16" borderId="10" xfId="30" applyFont="1" applyFill="1" applyBorder="1" applyAlignment="1">
      <alignment horizontal="left" vertical="top" wrapText="1"/>
    </xf>
    <xf numFmtId="0" fontId="53" fillId="16" borderId="10" xfId="1" applyFont="1" applyFill="1" applyBorder="1" applyAlignment="1">
      <alignment horizontal="left" vertical="top" wrapText="1" readingOrder="1"/>
    </xf>
    <xf numFmtId="0" fontId="53" fillId="16" borderId="10" xfId="31" applyFont="1" applyFill="1" applyBorder="1" applyAlignment="1">
      <alignment horizontal="left" vertical="top" wrapText="1"/>
    </xf>
    <xf numFmtId="0" fontId="53" fillId="16" borderId="10" xfId="31" quotePrefix="1" applyFont="1" applyFill="1" applyBorder="1" applyAlignment="1">
      <alignment horizontal="left" vertical="top" wrapText="1"/>
    </xf>
    <xf numFmtId="172" fontId="43" fillId="16" borderId="10" xfId="0" applyNumberFormat="1" applyFont="1" applyFill="1" applyBorder="1" applyAlignment="1">
      <alignment horizontal="left" vertical="top" wrapText="1"/>
    </xf>
    <xf numFmtId="49" fontId="43" fillId="16" borderId="10" xfId="30" applyNumberFormat="1" applyFont="1" applyFill="1" applyBorder="1" applyAlignment="1">
      <alignment horizontal="left" vertical="top" wrapText="1"/>
    </xf>
    <xf numFmtId="0" fontId="53" fillId="16" borderId="10" xfId="0" applyFont="1" applyFill="1" applyBorder="1" applyAlignment="1">
      <alignment horizontal="left" vertical="top" wrapText="1"/>
    </xf>
    <xf numFmtId="0" fontId="43" fillId="16" borderId="10" xfId="0" applyFont="1" applyFill="1" applyBorder="1" applyAlignment="1">
      <alignment horizontal="left" vertical="top" wrapText="1" readingOrder="1"/>
    </xf>
    <xf numFmtId="0" fontId="43" fillId="16" borderId="10" xfId="30" applyFont="1" applyFill="1" applyBorder="1" applyAlignment="1">
      <alignment horizontal="justify" vertical="top" wrapText="1"/>
    </xf>
    <xf numFmtId="0" fontId="43" fillId="16" borderId="10" xfId="0" applyFont="1" applyFill="1" applyBorder="1" applyAlignment="1">
      <alignment horizontal="justify" vertical="top"/>
    </xf>
    <xf numFmtId="0" fontId="43" fillId="16" borderId="10" xfId="30" applyFont="1" applyFill="1" applyBorder="1" applyAlignment="1">
      <alignment horizontal="left" wrapText="1"/>
    </xf>
    <xf numFmtId="4" fontId="74" fillId="16" borderId="10" xfId="0" applyNumberFormat="1" applyFont="1" applyFill="1" applyBorder="1" applyAlignment="1"/>
    <xf numFmtId="164" fontId="74" fillId="16" borderId="10" xfId="27" applyFont="1" applyFill="1" applyBorder="1" applyAlignment="1"/>
    <xf numFmtId="0" fontId="73" fillId="0" borderId="10" xfId="0" applyFont="1" applyBorder="1" applyAlignment="1">
      <alignment horizontal="center" vertical="center"/>
    </xf>
    <xf numFmtId="49" fontId="73" fillId="16" borderId="10" xfId="0" applyNumberFormat="1" applyFont="1" applyFill="1" applyBorder="1" applyAlignment="1">
      <alignment horizontal="justify" vertical="center"/>
    </xf>
    <xf numFmtId="49" fontId="73" fillId="16" borderId="10" xfId="0" applyNumberFormat="1" applyFont="1" applyFill="1" applyBorder="1" applyAlignment="1" applyProtection="1">
      <alignment horizontal="center" vertical="center" wrapText="1"/>
    </xf>
    <xf numFmtId="0" fontId="73" fillId="0" borderId="10" xfId="0" applyFont="1" applyBorder="1" applyAlignment="1">
      <alignment horizontal="justify" vertical="center"/>
    </xf>
    <xf numFmtId="0" fontId="43" fillId="16" borderId="0" xfId="0" applyFont="1" applyFill="1" applyBorder="1" applyAlignment="1" applyProtection="1">
      <alignment horizontal="right"/>
    </xf>
    <xf numFmtId="0" fontId="43" fillId="16" borderId="0" xfId="0" applyFont="1" applyFill="1" applyBorder="1" applyAlignment="1" applyProtection="1"/>
    <xf numFmtId="0" fontId="43" fillId="16" borderId="0" xfId="0" applyFont="1" applyFill="1" applyAlignment="1">
      <alignment horizontal="right"/>
    </xf>
    <xf numFmtId="0" fontId="43" fillId="0" borderId="10" xfId="0" applyFont="1" applyBorder="1" applyAlignment="1">
      <alignment vertical="center"/>
    </xf>
    <xf numFmtId="4" fontId="43" fillId="16" borderId="10" xfId="0" applyNumberFormat="1" applyFont="1" applyFill="1" applyBorder="1" applyAlignment="1" applyProtection="1">
      <alignment horizontal="right" vertical="center" wrapText="1"/>
    </xf>
    <xf numFmtId="171" fontId="43" fillId="16" borderId="10" xfId="0" applyNumberFormat="1" applyFont="1" applyFill="1" applyBorder="1" applyAlignment="1" applyProtection="1">
      <alignment horizontal="center" vertical="center" wrapText="1"/>
    </xf>
    <xf numFmtId="49" fontId="43" fillId="16" borderId="10" xfId="0" applyNumberFormat="1" applyFont="1" applyFill="1" applyBorder="1" applyAlignment="1" applyProtection="1">
      <alignment horizontal="center" vertical="center" wrapText="1"/>
    </xf>
    <xf numFmtId="164" fontId="43" fillId="16" borderId="10" xfId="27" applyFont="1" applyFill="1" applyBorder="1" applyAlignment="1" applyProtection="1">
      <alignment horizontal="center" vertical="center" wrapText="1"/>
    </xf>
    <xf numFmtId="172" fontId="43" fillId="16" borderId="10" xfId="0" applyNumberFormat="1" applyFont="1" applyFill="1" applyBorder="1" applyAlignment="1" applyProtection="1">
      <alignment horizontal="left" vertical="center" wrapText="1"/>
    </xf>
    <xf numFmtId="49" fontId="41" fillId="16" borderId="10" xfId="0" applyNumberFormat="1" applyFont="1" applyFill="1" applyBorder="1" applyAlignment="1" applyProtection="1">
      <alignment horizontal="center" vertical="center" wrapText="1"/>
    </xf>
    <xf numFmtId="49" fontId="43" fillId="16" borderId="10" xfId="0" applyNumberFormat="1" applyFont="1" applyFill="1" applyBorder="1" applyAlignment="1" applyProtection="1">
      <alignment horizontal="left" vertical="center" wrapText="1"/>
    </xf>
    <xf numFmtId="49" fontId="43" fillId="16" borderId="10" xfId="0" applyNumberFormat="1" applyFont="1" applyFill="1" applyBorder="1" applyAlignment="1">
      <alignment horizontal="left" vertical="center" wrapText="1"/>
    </xf>
    <xf numFmtId="49" fontId="73" fillId="16" borderId="10" xfId="0" applyNumberFormat="1" applyFont="1" applyFill="1" applyBorder="1" applyAlignment="1">
      <alignment horizontal="left" vertical="center" wrapText="1"/>
    </xf>
    <xf numFmtId="172" fontId="43" fillId="16" borderId="10" xfId="0" applyNumberFormat="1" applyFont="1" applyFill="1" applyBorder="1" applyAlignment="1">
      <alignment horizontal="left" vertical="center" wrapText="1"/>
    </xf>
    <xf numFmtId="49" fontId="43" fillId="16" borderId="10" xfId="0" applyNumberFormat="1" applyFont="1" applyFill="1" applyBorder="1" applyAlignment="1">
      <alignment horizontal="left" wrapText="1"/>
    </xf>
    <xf numFmtId="0" fontId="53" fillId="16" borderId="10" xfId="0" quotePrefix="1" applyFont="1" applyFill="1" applyBorder="1" applyAlignment="1">
      <alignment horizontal="left" vertical="top" wrapText="1"/>
    </xf>
    <xf numFmtId="0" fontId="43" fillId="16" borderId="10" xfId="0" applyFont="1" applyFill="1" applyBorder="1" applyAlignment="1">
      <alignment horizontal="left" vertical="top" wrapText="1"/>
    </xf>
    <xf numFmtId="0" fontId="53" fillId="16" borderId="10" xfId="1" applyFont="1" applyFill="1" applyBorder="1" applyAlignment="1">
      <alignment horizontal="left" wrapText="1" readingOrder="1"/>
    </xf>
    <xf numFmtId="49" fontId="73" fillId="16" borderId="10" xfId="0" applyNumberFormat="1" applyFont="1" applyFill="1" applyBorder="1" applyAlignment="1">
      <alignment horizontal="center" vertical="center"/>
    </xf>
    <xf numFmtId="4" fontId="74" fillId="16" borderId="10" xfId="0" applyNumberFormat="1" applyFont="1" applyFill="1" applyBorder="1" applyAlignment="1" applyProtection="1">
      <alignment horizontal="right" vertical="center" wrapText="1"/>
    </xf>
    <xf numFmtId="171" fontId="74" fillId="16" borderId="10" xfId="0" applyNumberFormat="1" applyFont="1" applyFill="1" applyBorder="1" applyAlignment="1" applyProtection="1">
      <alignment horizontal="center" vertical="center" wrapText="1"/>
    </xf>
    <xf numFmtId="49" fontId="76" fillId="16" borderId="10" xfId="0" applyNumberFormat="1" applyFont="1" applyFill="1" applyBorder="1" applyAlignment="1" applyProtection="1">
      <alignment horizontal="center" vertical="center" wrapText="1"/>
    </xf>
    <xf numFmtId="49" fontId="74" fillId="16" borderId="10" xfId="0" applyNumberFormat="1" applyFont="1" applyFill="1" applyBorder="1" applyAlignment="1" applyProtection="1">
      <alignment horizontal="center" vertical="center" wrapText="1"/>
    </xf>
    <xf numFmtId="0" fontId="50" fillId="0" borderId="0" xfId="20" applyFont="1" applyFill="1"/>
    <xf numFmtId="0" fontId="58" fillId="0" borderId="13" xfId="20" applyFont="1" applyFill="1" applyBorder="1" applyAlignment="1">
      <alignment horizontal="center" vertical="center" wrapText="1"/>
    </xf>
    <xf numFmtId="0" fontId="58" fillId="0" borderId="19" xfId="20" applyFont="1" applyFill="1" applyBorder="1" applyAlignment="1">
      <alignment horizontal="center" vertical="center" wrapText="1"/>
    </xf>
    <xf numFmtId="0" fontId="58" fillId="0" borderId="18" xfId="20" applyFont="1" applyFill="1" applyBorder="1" applyAlignment="1">
      <alignment horizontal="center" vertical="center" wrapText="1"/>
    </xf>
    <xf numFmtId="0" fontId="58" fillId="0" borderId="35" xfId="20" applyFont="1" applyFill="1" applyBorder="1" applyAlignment="1">
      <alignment horizontal="center" vertical="center" wrapText="1"/>
    </xf>
    <xf numFmtId="2" fontId="55" fillId="0" borderId="22" xfId="20" applyNumberFormat="1" applyFont="1" applyFill="1" applyBorder="1" applyAlignment="1">
      <alignment horizontal="center" vertical="center"/>
    </xf>
    <xf numFmtId="2" fontId="55" fillId="0" borderId="36" xfId="20" applyNumberFormat="1" applyFont="1" applyFill="1" applyBorder="1" applyAlignment="1">
      <alignment horizontal="center" vertical="center"/>
    </xf>
    <xf numFmtId="0" fontId="53" fillId="0" borderId="22" xfId="20" applyFont="1" applyFill="1" applyBorder="1" applyAlignment="1">
      <alignment horizontal="center" vertical="center" wrapText="1"/>
    </xf>
    <xf numFmtId="0" fontId="55" fillId="0" borderId="38" xfId="20" applyFont="1" applyFill="1" applyBorder="1" applyAlignment="1">
      <alignment horizontal="center"/>
    </xf>
    <xf numFmtId="0" fontId="55" fillId="0" borderId="26" xfId="20" applyFont="1" applyFill="1" applyBorder="1" applyAlignment="1">
      <alignment horizontal="center"/>
    </xf>
    <xf numFmtId="0" fontId="55" fillId="0" borderId="23" xfId="20" applyFont="1" applyFill="1" applyBorder="1" applyAlignment="1">
      <alignment horizontal="center"/>
    </xf>
    <xf numFmtId="0" fontId="55" fillId="0" borderId="39" xfId="20" applyFont="1" applyFill="1" applyBorder="1" applyAlignment="1">
      <alignment horizontal="center"/>
    </xf>
    <xf numFmtId="0" fontId="47" fillId="0" borderId="0" xfId="20" applyFill="1"/>
    <xf numFmtId="49" fontId="74" fillId="16" borderId="10" xfId="0" applyNumberFormat="1" applyFont="1" applyFill="1" applyBorder="1" applyAlignment="1" applyProtection="1">
      <alignment horizontal="center" vertical="center" wrapText="1"/>
    </xf>
    <xf numFmtId="49" fontId="76" fillId="16" borderId="10" xfId="0" applyNumberFormat="1" applyFont="1" applyFill="1" applyBorder="1" applyAlignment="1" applyProtection="1">
      <alignment horizontal="center" vertical="center" wrapText="1"/>
    </xf>
    <xf numFmtId="0" fontId="74" fillId="16" borderId="10" xfId="0" applyFont="1" applyFill="1" applyBorder="1" applyAlignment="1">
      <alignment horizontal="justify"/>
    </xf>
    <xf numFmtId="49" fontId="74" fillId="16" borderId="10" xfId="0" applyNumberFormat="1" applyFont="1" applyFill="1" applyBorder="1" applyAlignment="1" applyProtection="1">
      <alignment horizontal="left" vertical="center" wrapText="1"/>
    </xf>
    <xf numFmtId="49" fontId="74" fillId="16" borderId="10" xfId="0" quotePrefix="1" applyNumberFormat="1" applyFont="1" applyFill="1" applyBorder="1" applyAlignment="1" applyProtection="1">
      <alignment horizontal="center" vertical="center" wrapText="1"/>
    </xf>
    <xf numFmtId="0" fontId="75" fillId="16" borderId="0" xfId="0" applyFont="1" applyFill="1" applyBorder="1" applyAlignment="1" applyProtection="1">
      <alignment horizontal="center" wrapText="1"/>
    </xf>
    <xf numFmtId="0" fontId="43" fillId="16" borderId="0" xfId="0" applyFont="1" applyFill="1" applyAlignment="1">
      <alignment horizontal="right"/>
    </xf>
    <xf numFmtId="0" fontId="41" fillId="0" borderId="0" xfId="0" applyFont="1" applyAlignment="1">
      <alignment horizontal="center" wrapText="1"/>
    </xf>
    <xf numFmtId="0" fontId="41" fillId="0" borderId="0" xfId="21" applyFont="1" applyAlignment="1">
      <alignment horizontal="center" vertical="center" wrapText="1"/>
    </xf>
    <xf numFmtId="0" fontId="30" fillId="0" borderId="0" xfId="21" applyFont="1" applyBorder="1" applyAlignment="1">
      <alignment horizontal="center" vertical="top" wrapText="1"/>
    </xf>
    <xf numFmtId="0" fontId="6" fillId="0" borderId="12" xfId="21" applyBorder="1" applyAlignment="1">
      <alignment horizontal="left" vertical="center" wrapText="1"/>
    </xf>
    <xf numFmtId="0" fontId="6" fillId="0" borderId="13" xfId="21" applyBorder="1" applyAlignment="1">
      <alignment horizontal="left" vertical="center" wrapText="1"/>
    </xf>
    <xf numFmtId="0" fontId="19" fillId="0" borderId="12" xfId="21" applyFont="1" applyBorder="1" applyAlignment="1">
      <alignment horizontal="left" vertical="center" wrapText="1"/>
    </xf>
    <xf numFmtId="0" fontId="19" fillId="0" borderId="13" xfId="21" applyFont="1" applyBorder="1" applyAlignment="1">
      <alignment horizontal="left" vertical="center" wrapText="1"/>
    </xf>
    <xf numFmtId="171" fontId="28" fillId="0" borderId="10" xfId="19" applyNumberFormat="1" applyFont="1" applyFill="1" applyBorder="1" applyAlignment="1" applyProtection="1">
      <alignment horizontal="center" vertical="center" wrapText="1"/>
    </xf>
    <xf numFmtId="171" fontId="22" fillId="0" borderId="14" xfId="19" applyNumberFormat="1" applyFont="1" applyFill="1" applyBorder="1" applyAlignment="1" applyProtection="1">
      <alignment horizontal="center" vertical="center" wrapText="1"/>
    </xf>
    <xf numFmtId="171" fontId="22" fillId="0" borderId="15" xfId="19" applyNumberFormat="1" applyFont="1" applyFill="1" applyBorder="1" applyAlignment="1" applyProtection="1">
      <alignment horizontal="center" vertical="center" wrapText="1"/>
    </xf>
    <xf numFmtId="171" fontId="22" fillId="0" borderId="10" xfId="19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166" fontId="21" fillId="0" borderId="12" xfId="27" applyNumberFormat="1" applyFont="1" applyFill="1" applyBorder="1" applyAlignment="1" applyProtection="1">
      <alignment horizontal="center" vertical="center" wrapText="1"/>
      <protection locked="0"/>
    </xf>
    <xf numFmtId="166" fontId="21" fillId="0" borderId="13" xfId="27" applyNumberFormat="1" applyFont="1" applyFill="1" applyBorder="1" applyAlignment="1" applyProtection="1">
      <alignment horizontal="center" vertical="center" wrapText="1"/>
      <protection locked="0"/>
    </xf>
    <xf numFmtId="171" fontId="21" fillId="0" borderId="12" xfId="19" applyNumberFormat="1" applyFont="1" applyFill="1" applyBorder="1" applyAlignment="1" applyProtection="1">
      <alignment horizontal="center" vertical="center" wrapText="1"/>
    </xf>
    <xf numFmtId="171" fontId="21" fillId="0" borderId="13" xfId="19" applyNumberFormat="1" applyFont="1" applyFill="1" applyBorder="1" applyAlignment="1" applyProtection="1">
      <alignment horizontal="center" vertical="center" wrapText="1"/>
    </xf>
    <xf numFmtId="0" fontId="21" fillId="0" borderId="12" xfId="19" applyNumberFormat="1" applyFont="1" applyFill="1" applyBorder="1" applyAlignment="1" applyProtection="1">
      <alignment horizontal="left" vertical="center" wrapText="1"/>
      <protection locked="0"/>
    </xf>
    <xf numFmtId="0" fontId="21" fillId="0" borderId="13" xfId="19" applyNumberFormat="1" applyFont="1" applyFill="1" applyBorder="1" applyAlignment="1" applyProtection="1">
      <alignment horizontal="left" vertical="center" wrapText="1"/>
      <protection locked="0"/>
    </xf>
    <xf numFmtId="49" fontId="21" fillId="0" borderId="10" xfId="19" applyNumberFormat="1" applyFont="1" applyFill="1" applyBorder="1" applyAlignment="1" applyProtection="1">
      <alignment horizontal="center" vertical="center" textRotation="90" wrapText="1"/>
    </xf>
    <xf numFmtId="0" fontId="37" fillId="0" borderId="0" xfId="19" applyFont="1" applyFill="1" applyAlignment="1" applyProtection="1">
      <alignment horizontal="center" wrapText="1"/>
      <protection locked="0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0" xfId="19" applyFont="1" applyFill="1" applyBorder="1" applyAlignment="1" applyProtection="1">
      <alignment horizontal="right"/>
      <protection locked="0"/>
    </xf>
    <xf numFmtId="0" fontId="21" fillId="0" borderId="10" xfId="19" applyNumberFormat="1" applyFont="1" applyFill="1" applyBorder="1" applyAlignment="1" applyProtection="1">
      <alignment horizontal="center" vertical="center" wrapText="1"/>
    </xf>
    <xf numFmtId="0" fontId="21" fillId="0" borderId="10" xfId="19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>
      <alignment horizontal="center" vertical="center"/>
    </xf>
    <xf numFmtId="171" fontId="22" fillId="0" borderId="19" xfId="19" applyNumberFormat="1" applyFont="1" applyFill="1" applyBorder="1" applyAlignment="1" applyProtection="1">
      <alignment horizontal="center" vertical="center" wrapText="1"/>
    </xf>
    <xf numFmtId="171" fontId="22" fillId="0" borderId="20" xfId="19" applyNumberFormat="1" applyFont="1" applyFill="1" applyBorder="1" applyAlignment="1" applyProtection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71" fillId="0" borderId="10" xfId="20" applyFont="1" applyBorder="1" applyAlignment="1">
      <alignment horizontal="center" vertical="center" wrapText="1"/>
    </xf>
    <xf numFmtId="0" fontId="71" fillId="0" borderId="0" xfId="20" applyFont="1" applyAlignment="1">
      <alignment horizontal="right" wrapText="1"/>
    </xf>
    <xf numFmtId="0" fontId="71" fillId="0" borderId="0" xfId="20" applyFont="1" applyAlignment="1">
      <alignment horizontal="center" wrapText="1"/>
    </xf>
    <xf numFmtId="0" fontId="22" fillId="0" borderId="10" xfId="0" applyFont="1" applyBorder="1" applyAlignment="1">
      <alignment horizontal="center" textRotation="90" wrapText="1"/>
    </xf>
    <xf numFmtId="0" fontId="22" fillId="0" borderId="1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55" fillId="0" borderId="0" xfId="20" applyFont="1" applyAlignment="1">
      <alignment horizontal="center"/>
    </xf>
    <xf numFmtId="0" fontId="55" fillId="0" borderId="0" xfId="20" applyFont="1" applyAlignment="1">
      <alignment horizontal="center" wrapText="1"/>
    </xf>
    <xf numFmtId="0" fontId="56" fillId="0" borderId="0" xfId="20" applyFont="1" applyAlignment="1">
      <alignment horizontal="center"/>
    </xf>
    <xf numFmtId="0" fontId="57" fillId="0" borderId="0" xfId="20" applyFont="1" applyAlignment="1">
      <alignment horizontal="center" vertical="center"/>
    </xf>
    <xf numFmtId="0" fontId="64" fillId="15" borderId="27" xfId="20" applyFont="1" applyFill="1" applyBorder="1" applyAlignment="1">
      <alignment horizontal="center" vertical="center" textRotation="90" wrapText="1"/>
    </xf>
    <xf numFmtId="0" fontId="64" fillId="15" borderId="28" xfId="20" applyFont="1" applyFill="1" applyBorder="1" applyAlignment="1">
      <alignment horizontal="center" vertical="center" textRotation="90" wrapText="1"/>
    </xf>
    <xf numFmtId="0" fontId="64" fillId="15" borderId="31" xfId="20" applyFont="1" applyFill="1" applyBorder="1" applyAlignment="1">
      <alignment horizontal="center" vertical="top" wrapText="1"/>
    </xf>
    <xf numFmtId="0" fontId="64" fillId="15" borderId="32" xfId="20" applyFont="1" applyFill="1" applyBorder="1" applyAlignment="1">
      <alignment horizontal="center" vertical="top" wrapText="1"/>
    </xf>
    <xf numFmtId="0" fontId="64" fillId="0" borderId="31" xfId="20" applyFont="1" applyFill="1" applyBorder="1" applyAlignment="1">
      <alignment horizontal="center" vertical="top" wrapText="1"/>
    </xf>
    <xf numFmtId="0" fontId="64" fillId="0" borderId="32" xfId="20" applyFont="1" applyFill="1" applyBorder="1" applyAlignment="1">
      <alignment horizontal="center" vertical="top" wrapText="1"/>
    </xf>
    <xf numFmtId="0" fontId="64" fillId="0" borderId="33" xfId="20" applyFont="1" applyFill="1" applyBorder="1" applyAlignment="1">
      <alignment horizontal="center" vertical="top" wrapText="1"/>
    </xf>
    <xf numFmtId="0" fontId="64" fillId="0" borderId="34" xfId="20" applyFont="1" applyFill="1" applyBorder="1" applyAlignment="1">
      <alignment horizontal="center" vertical="top" wrapText="1"/>
    </xf>
    <xf numFmtId="0" fontId="64" fillId="0" borderId="16" xfId="20" applyFont="1" applyFill="1" applyBorder="1" applyAlignment="1">
      <alignment horizontal="center" vertical="top" wrapText="1"/>
    </xf>
    <xf numFmtId="0" fontId="64" fillId="0" borderId="17" xfId="20" applyFont="1" applyFill="1" applyBorder="1" applyAlignment="1">
      <alignment horizontal="center" vertical="top" wrapText="1"/>
    </xf>
    <xf numFmtId="0" fontId="64" fillId="0" borderId="27" xfId="20" applyFont="1" applyFill="1" applyBorder="1" applyAlignment="1">
      <alignment horizontal="center" vertical="top" wrapText="1"/>
    </xf>
    <xf numFmtId="0" fontId="64" fillId="0" borderId="28" xfId="20" applyFont="1" applyFill="1" applyBorder="1" applyAlignment="1">
      <alignment horizontal="center" vertical="top" wrapText="1"/>
    </xf>
    <xf numFmtId="0" fontId="64" fillId="15" borderId="16" xfId="20" applyFont="1" applyFill="1" applyBorder="1" applyAlignment="1">
      <alignment horizontal="center" vertical="top" wrapText="1"/>
    </xf>
    <xf numFmtId="0" fontId="64" fillId="15" borderId="17" xfId="20" applyFont="1" applyFill="1" applyBorder="1" applyAlignment="1">
      <alignment horizontal="center" vertical="top" wrapText="1"/>
    </xf>
    <xf numFmtId="0" fontId="64" fillId="15" borderId="29" xfId="20" applyFont="1" applyFill="1" applyBorder="1" applyAlignment="1">
      <alignment horizontal="center" vertical="top" wrapText="1"/>
    </xf>
    <xf numFmtId="0" fontId="64" fillId="15" borderId="30" xfId="20" applyFont="1" applyFill="1" applyBorder="1" applyAlignment="1">
      <alignment horizontal="center" vertical="top" wrapText="1"/>
    </xf>
    <xf numFmtId="0" fontId="64" fillId="15" borderId="33" xfId="20" applyFont="1" applyFill="1" applyBorder="1" applyAlignment="1">
      <alignment horizontal="center" vertical="top" wrapText="1"/>
    </xf>
    <xf numFmtId="0" fontId="64" fillId="15" borderId="34" xfId="20" applyFont="1" applyFill="1" applyBorder="1" applyAlignment="1">
      <alignment horizontal="center" vertical="top" wrapText="1"/>
    </xf>
    <xf numFmtId="173" fontId="0" fillId="0" borderId="0" xfId="0" applyNumberFormat="1"/>
    <xf numFmtId="0" fontId="43" fillId="0" borderId="10" xfId="0" applyFont="1" applyFill="1" applyBorder="1" applyAlignment="1">
      <alignment horizontal="center" vertical="center" wrapText="1"/>
    </xf>
    <xf numFmtId="0" fontId="0" fillId="0" borderId="10" xfId="0" applyFill="1" applyBorder="1"/>
  </cellXfs>
  <cellStyles count="32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2 2" xfId="31"/>
    <cellStyle name="Обычный 3" xfId="20"/>
    <cellStyle name="Обычный_Лист1" xfId="30"/>
    <cellStyle name="Обычный_приложение 23,24 ЖКХ Строительство есть новые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Финансовый" xfId="27" builtinId="3"/>
    <cellStyle name="Финансовый 2" xfId="28"/>
    <cellStyle name="Хороший" xfId="2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расходов районного бюджета в разрезе разделов БК за период 2018-2021 годов,%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5021452105720829"/>
          <c:y val="0.13923076923076924"/>
          <c:w val="0.4939557555305587"/>
          <c:h val="0.80935473450434081"/>
        </c:manualLayout>
      </c:layout>
      <c:bar3DChart>
        <c:barDir val="bar"/>
        <c:grouping val="clustered"/>
        <c:varyColors val="0"/>
        <c:ser>
          <c:idx val="3"/>
          <c:order val="0"/>
          <c:tx>
            <c:strRef>
              <c:f>Рструк!$A$11</c:f>
              <c:strCache>
                <c:ptCount val="1"/>
                <c:pt idx="0">
                  <c:v>2018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гос. и муниц. долга</c:v>
                </c:pt>
                <c:pt idx="12">
                  <c:v>Межбюджетные трансферты общего характера</c:v>
                </c:pt>
              </c:strCache>
            </c:strRef>
          </c:cat>
          <c:val>
            <c:numRef>
              <c:f>Рструк!$B$11:$N$11</c:f>
              <c:numCache>
                <c:formatCode>General</c:formatCode>
                <c:ptCount val="13"/>
                <c:pt idx="0">
                  <c:v>6.7</c:v>
                </c:pt>
                <c:pt idx="1">
                  <c:v>0.2</c:v>
                </c:pt>
                <c:pt idx="2">
                  <c:v>0.2</c:v>
                </c:pt>
                <c:pt idx="3">
                  <c:v>5.4</c:v>
                </c:pt>
                <c:pt idx="4">
                  <c:v>5.0999999999999996</c:v>
                </c:pt>
                <c:pt idx="5">
                  <c:v>0.7</c:v>
                </c:pt>
                <c:pt idx="6">
                  <c:v>49.9</c:v>
                </c:pt>
                <c:pt idx="7">
                  <c:v>9.3000000000000007</c:v>
                </c:pt>
                <c:pt idx="8">
                  <c:v>0</c:v>
                </c:pt>
                <c:pt idx="9">
                  <c:v>6.7</c:v>
                </c:pt>
                <c:pt idx="10">
                  <c:v>1.9</c:v>
                </c:pt>
                <c:pt idx="11">
                  <c:v>0</c:v>
                </c:pt>
                <c:pt idx="12">
                  <c:v>13.9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51-4C88-8CB9-52D9DA6934C1}"/>
            </c:ext>
          </c:extLst>
        </c:ser>
        <c:ser>
          <c:idx val="0"/>
          <c:order val="1"/>
          <c:tx>
            <c:strRef>
              <c:f>Рструк!$A$12</c:f>
              <c:strCache>
                <c:ptCount val="1"/>
                <c:pt idx="0">
                  <c:v>2019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гос. и муниц. долга</c:v>
                </c:pt>
                <c:pt idx="12">
                  <c:v>Межбюджетные трансферты общего характера</c:v>
                </c:pt>
              </c:strCache>
            </c:strRef>
          </c:cat>
          <c:val>
            <c:numRef>
              <c:f>Рструк!$B$12:$N$12</c:f>
              <c:numCache>
                <c:formatCode>General</c:formatCode>
                <c:ptCount val="13"/>
                <c:pt idx="0">
                  <c:v>7.2</c:v>
                </c:pt>
                <c:pt idx="1">
                  <c:v>0.2</c:v>
                </c:pt>
                <c:pt idx="2">
                  <c:v>1.1000000000000001</c:v>
                </c:pt>
                <c:pt idx="3">
                  <c:v>6.9</c:v>
                </c:pt>
                <c:pt idx="4">
                  <c:v>5.8</c:v>
                </c:pt>
                <c:pt idx="5">
                  <c:v>0.2</c:v>
                </c:pt>
                <c:pt idx="6">
                  <c:v>47.8</c:v>
                </c:pt>
                <c:pt idx="7">
                  <c:v>8.4</c:v>
                </c:pt>
                <c:pt idx="8">
                  <c:v>0.1</c:v>
                </c:pt>
                <c:pt idx="9">
                  <c:v>9</c:v>
                </c:pt>
                <c:pt idx="10">
                  <c:v>2.2999999999999998</c:v>
                </c:pt>
                <c:pt idx="11">
                  <c:v>0</c:v>
                </c:pt>
                <c:pt idx="12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51-4C88-8CB9-52D9DA6934C1}"/>
            </c:ext>
          </c:extLst>
        </c:ser>
        <c:ser>
          <c:idx val="1"/>
          <c:order val="2"/>
          <c:tx>
            <c:strRef>
              <c:f>Рструк!$A$13</c:f>
              <c:strCache>
                <c:ptCount val="1"/>
                <c:pt idx="0">
                  <c:v>2020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гос. и муниц. долга</c:v>
                </c:pt>
                <c:pt idx="12">
                  <c:v>Межбюджетные трансферты общего характера</c:v>
                </c:pt>
              </c:strCache>
            </c:strRef>
          </c:cat>
          <c:val>
            <c:numRef>
              <c:f>Рструк!$B$13:$N$13</c:f>
              <c:numCache>
                <c:formatCode>General</c:formatCode>
                <c:ptCount val="13"/>
                <c:pt idx="0">
                  <c:v>11.7</c:v>
                </c:pt>
                <c:pt idx="1">
                  <c:v>0.3</c:v>
                </c:pt>
                <c:pt idx="2">
                  <c:v>0.3</c:v>
                </c:pt>
                <c:pt idx="3">
                  <c:v>7.2</c:v>
                </c:pt>
                <c:pt idx="4">
                  <c:v>3.6</c:v>
                </c:pt>
                <c:pt idx="5">
                  <c:v>0.1</c:v>
                </c:pt>
                <c:pt idx="6">
                  <c:v>53.2</c:v>
                </c:pt>
                <c:pt idx="7">
                  <c:v>7.6</c:v>
                </c:pt>
                <c:pt idx="8">
                  <c:v>0</c:v>
                </c:pt>
                <c:pt idx="9">
                  <c:v>3.9</c:v>
                </c:pt>
                <c:pt idx="10">
                  <c:v>2.2999999999999998</c:v>
                </c:pt>
                <c:pt idx="11">
                  <c:v>0</c:v>
                </c:pt>
                <c:pt idx="12">
                  <c:v>9.8000000000000007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51-4C88-8CB9-52D9DA6934C1}"/>
            </c:ext>
          </c:extLst>
        </c:ser>
        <c:ser>
          <c:idx val="2"/>
          <c:order val="3"/>
          <c:tx>
            <c:strRef>
              <c:f>Рструк!$A$14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Рструк!$B$2:$N$2</c:f>
              <c:strCache>
                <c:ptCount val="13"/>
                <c:pt idx="0">
                  <c:v>Общегосударственные расходы</c:v>
                </c:pt>
                <c:pt idx="1">
                  <c:v>Национальная оборона</c:v>
                </c:pt>
                <c:pt idx="2">
                  <c:v>Национальная безопасность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 и кинематография</c:v>
                </c:pt>
                <c:pt idx="8">
                  <c:v>Здравоохранение</c:v>
                </c:pt>
                <c:pt idx="9">
                  <c:v>Социальная политика</c:v>
                </c:pt>
                <c:pt idx="10">
                  <c:v>Физическая культура и спорт</c:v>
                </c:pt>
                <c:pt idx="11">
                  <c:v>Обслуживание гос. и муниц. долга</c:v>
                </c:pt>
                <c:pt idx="12">
                  <c:v>Межбюджетные трансферты общего характера</c:v>
                </c:pt>
              </c:strCache>
            </c:strRef>
          </c:cat>
          <c:val>
            <c:numRef>
              <c:f>Рструк!$B$14:$N$14</c:f>
              <c:numCache>
                <c:formatCode>General</c:formatCode>
                <c:ptCount val="13"/>
                <c:pt idx="0">
                  <c:v>10.9</c:v>
                </c:pt>
                <c:pt idx="1">
                  <c:v>0.3</c:v>
                </c:pt>
                <c:pt idx="2">
                  <c:v>0.3</c:v>
                </c:pt>
                <c:pt idx="3">
                  <c:v>4.5999999999999996</c:v>
                </c:pt>
                <c:pt idx="4">
                  <c:v>11.9</c:v>
                </c:pt>
                <c:pt idx="5">
                  <c:v>0.3</c:v>
                </c:pt>
                <c:pt idx="6">
                  <c:v>51.7</c:v>
                </c:pt>
                <c:pt idx="7">
                  <c:v>7.1</c:v>
                </c:pt>
                <c:pt idx="8">
                  <c:v>0.1</c:v>
                </c:pt>
                <c:pt idx="9">
                  <c:v>2</c:v>
                </c:pt>
                <c:pt idx="10">
                  <c:v>2.7</c:v>
                </c:pt>
                <c:pt idx="11">
                  <c:v>0</c:v>
                </c:pt>
                <c:pt idx="12">
                  <c:v>8.1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B51-4C88-8CB9-52D9DA693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47174992"/>
        <c:axId val="-1447175536"/>
        <c:axId val="0"/>
      </c:bar3DChart>
      <c:catAx>
        <c:axId val="-1447174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5536"/>
        <c:crosses val="autoZero"/>
        <c:auto val="1"/>
        <c:lblAlgn val="ctr"/>
        <c:lblOffset val="100"/>
        <c:noMultiLvlLbl val="0"/>
      </c:catAx>
      <c:valAx>
        <c:axId val="-14471755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4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районных муниципальных программ и непрограммных расходов в 2021 году, млн. руб.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'Р МП 2021'!$A$3</c:f>
              <c:strCache>
                <c:ptCount val="1"/>
                <c:pt idx="0">
                  <c:v>млн. руб.</c:v>
                </c:pt>
              </c:strCache>
            </c:strRef>
          </c:tx>
          <c:explosion val="25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ABB0-4268-86D9-46C6FE578162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BB0-4268-86D9-46C6FE578162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ABB0-4268-86D9-46C6FE578162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BB0-4268-86D9-46C6FE578162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ABB0-4268-86D9-46C6FE578162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ABB0-4268-86D9-46C6FE578162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ABB0-4268-86D9-46C6FE578162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ABB0-4268-86D9-46C6FE578162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ABB0-4268-86D9-46C6FE578162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ABB0-4268-86D9-46C6FE578162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ABB0-4268-86D9-46C6FE578162}"/>
              </c:ext>
            </c:extLst>
          </c:dPt>
          <c:dPt>
            <c:idx val="1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B-ABB0-4268-86D9-46C6FE578162}"/>
              </c:ext>
            </c:extLst>
          </c:dPt>
          <c:dPt>
            <c:idx val="1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C-ABB0-4268-86D9-46C6FE578162}"/>
              </c:ext>
            </c:extLst>
          </c:dPt>
          <c:dPt>
            <c:idx val="1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D-ABB0-4268-86D9-46C6FE578162}"/>
              </c:ext>
            </c:extLst>
          </c:dPt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ABB0-4268-86D9-46C6FE578162}"/>
              </c:ext>
            </c:extLst>
          </c:dPt>
          <c:dPt>
            <c:idx val="1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ABB0-4268-86D9-46C6FE578162}"/>
              </c:ext>
            </c:extLst>
          </c:dPt>
          <c:dPt>
            <c:idx val="1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0-ABB0-4268-86D9-46C6FE57816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'Р МП 2021'!$B$2:$S$2</c:f>
              <c:strCache>
                <c:ptCount val="18"/>
                <c:pt idx="0">
                  <c:v>МП "Развитие образования  Ачинского района"(439,2 млн.руб.)</c:v>
                </c:pt>
                <c:pt idx="1">
                  <c:v>МП "Система социальной защиты населения Ачинского района"(1,1 млн.руб.) </c:v>
                </c:pt>
                <c:pt idx="2">
                  <c:v>МП "Реформирование и модернизация жилищно-коммунального хозяйства и повышение энергетической эффективности"(62,3 млн.руб.)</c:v>
                </c:pt>
                <c:pt idx="3">
                  <c:v>МП "Защита населения и территорий Ачинского района от чрезвычайных ситуаций"(2,3 млн. руб.)</c:v>
                </c:pt>
                <c:pt idx="4">
                  <c:v>МП "Развитие культуры Ачинского района" (67,1 млн. руб.)</c:v>
                </c:pt>
                <c:pt idx="5">
                  <c:v>МП "Развитие физической культуры, спорта, туризма в Ачинском районе" (23,1 млн. руб.)</c:v>
                </c:pt>
                <c:pt idx="6">
                  <c:v>МП "Молодёжь Ачинского района в XXI веке"(9,3 млн. руб.)</c:v>
                </c:pt>
                <c:pt idx="7">
                  <c:v>МП "Создание благоприятных условий развития малого и среднего предпринимательства в Ачинском районе"(0,08 млн. руб.)</c:v>
                </c:pt>
                <c:pt idx="8">
                  <c:v>МП "Развитие транспортной системы на территории Ачинского района" (34,8 млн. руб.)</c:v>
                </c:pt>
                <c:pt idx="9">
                  <c:v>МП "Развитие сельского хозяйства и регулирование рынков сельскохозяйственной продукции в Ачинском районе"(3,7 млн. руб.)</c:v>
                </c:pt>
                <c:pt idx="10">
                  <c:v>МП "Обеспечение доступным и комфортным жильём граждан Ачинского района" (7,4 млн. руб.)</c:v>
                </c:pt>
                <c:pt idx="11">
                  <c:v>МП "Управление муниципальным имуществом Ачинского района"(6,8 млн. руб.)</c:v>
                </c:pt>
                <c:pt idx="12">
                  <c:v>МП "Управление муниципальными финансами"(126,5 млн.руб.)</c:v>
                </c:pt>
                <c:pt idx="13">
                  <c:v>МП "Обеспечение общественного порядка и противодействие коррупции"(1,4 млн. руб.) </c:v>
                </c:pt>
                <c:pt idx="14">
                  <c:v>Непрограммные расходы Ачинского районного Совета депутатов (6,2 млн. руб.)</c:v>
                </c:pt>
                <c:pt idx="15">
                  <c:v>Непрограммные расходы администрации Ачинского района (24,7 млн. руб.)</c:v>
                </c:pt>
                <c:pt idx="16">
                  <c:v>Непрограммные расходы финансового управления администрации Ачинского района (10,4 млн. руб.)</c:v>
                </c:pt>
                <c:pt idx="17">
                  <c:v>Непрограммные расходы МКУ "УСиЖКХ" Ачинского района (26,8 млн. руб.)</c:v>
                </c:pt>
              </c:strCache>
            </c:strRef>
          </c:cat>
          <c:val>
            <c:numRef>
              <c:f>'Р МП 2021'!$B$3:$S$3</c:f>
              <c:numCache>
                <c:formatCode>General</c:formatCode>
                <c:ptCount val="18"/>
                <c:pt idx="0">
                  <c:v>439.2</c:v>
                </c:pt>
                <c:pt idx="1">
                  <c:v>1.1000000000000001</c:v>
                </c:pt>
                <c:pt idx="2">
                  <c:v>62.3</c:v>
                </c:pt>
                <c:pt idx="3">
                  <c:v>2.2999999999999998</c:v>
                </c:pt>
                <c:pt idx="4">
                  <c:v>67.099999999999994</c:v>
                </c:pt>
                <c:pt idx="5">
                  <c:v>23.1</c:v>
                </c:pt>
                <c:pt idx="6">
                  <c:v>9.3000000000000007</c:v>
                </c:pt>
                <c:pt idx="7">
                  <c:v>0.1</c:v>
                </c:pt>
                <c:pt idx="8">
                  <c:v>34.799999999999997</c:v>
                </c:pt>
                <c:pt idx="9">
                  <c:v>3.7</c:v>
                </c:pt>
                <c:pt idx="10">
                  <c:v>7.4</c:v>
                </c:pt>
                <c:pt idx="11">
                  <c:v>6.8</c:v>
                </c:pt>
                <c:pt idx="12">
                  <c:v>126.5</c:v>
                </c:pt>
                <c:pt idx="13">
                  <c:v>1.4</c:v>
                </c:pt>
                <c:pt idx="14">
                  <c:v>6.2</c:v>
                </c:pt>
                <c:pt idx="15">
                  <c:v>24.7</c:v>
                </c:pt>
                <c:pt idx="16">
                  <c:v>10.4</c:v>
                </c:pt>
                <c:pt idx="17">
                  <c:v>26.8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BB0-4268-86D9-46C6FE578162}"/>
            </c:ext>
          </c:extLst>
        </c:ser>
        <c:ser>
          <c:idx val="1"/>
          <c:order val="1"/>
          <c:tx>
            <c:strRef>
              <c:f>'Р МП 2021'!$A$4</c:f>
              <c:strCache>
                <c:ptCount val="1"/>
                <c:pt idx="0">
                  <c:v>доля %</c:v>
                </c:pt>
              </c:strCache>
            </c:strRef>
          </c:tx>
          <c:explosion val="25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2-ABB0-4268-86D9-46C6FE578162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3-ABB0-4268-86D9-46C6FE578162}"/>
              </c:ext>
            </c:extLst>
          </c:dPt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4-ABB0-4268-86D9-46C6FE578162}"/>
              </c:ext>
            </c:extLst>
          </c:dPt>
          <c:dPt>
            <c:idx val="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5-ABB0-4268-86D9-46C6FE578162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6-ABB0-4268-86D9-46C6FE578162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7-ABB0-4268-86D9-46C6FE578162}"/>
              </c:ext>
            </c:extLst>
          </c:dPt>
          <c:dPt>
            <c:idx val="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8-ABB0-4268-86D9-46C6FE578162}"/>
              </c:ext>
            </c:extLst>
          </c:dPt>
          <c:dPt>
            <c:idx val="7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9-ABB0-4268-86D9-46C6FE578162}"/>
              </c:ext>
            </c:extLst>
          </c:dPt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A-ABB0-4268-86D9-46C6FE578162}"/>
              </c:ext>
            </c:extLst>
          </c:dPt>
          <c:dPt>
            <c:idx val="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B-ABB0-4268-86D9-46C6FE578162}"/>
              </c:ext>
            </c:extLst>
          </c:dPt>
          <c:dPt>
            <c:idx val="1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C-ABB0-4268-86D9-46C6FE578162}"/>
              </c:ext>
            </c:extLst>
          </c:dPt>
          <c:dPt>
            <c:idx val="1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D-ABB0-4268-86D9-46C6FE578162}"/>
              </c:ext>
            </c:extLst>
          </c:dPt>
          <c:dPt>
            <c:idx val="1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E-ABB0-4268-86D9-46C6FE578162}"/>
              </c:ext>
            </c:extLst>
          </c:dPt>
          <c:dPt>
            <c:idx val="1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F-ABB0-4268-86D9-46C6FE578162}"/>
              </c:ext>
            </c:extLst>
          </c:dPt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20-ABB0-4268-86D9-46C6FE578162}"/>
              </c:ext>
            </c:extLst>
          </c:dPt>
          <c:dPt>
            <c:idx val="1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21-ABB0-4268-86D9-46C6FE578162}"/>
              </c:ext>
            </c:extLst>
          </c:dPt>
          <c:dPt>
            <c:idx val="16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22-ABB0-4268-86D9-46C6FE57816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'Р МП 2021'!$B$2:$S$2</c:f>
              <c:strCache>
                <c:ptCount val="18"/>
                <c:pt idx="0">
                  <c:v>МП "Развитие образования  Ачинского района"(439,2 млн.руб.)</c:v>
                </c:pt>
                <c:pt idx="1">
                  <c:v>МП "Система социальной защиты населения Ачинского района"(1,1 млн.руб.) </c:v>
                </c:pt>
                <c:pt idx="2">
                  <c:v>МП "Реформирование и модернизация жилищно-коммунального хозяйства и повышение энергетической эффективности"(62,3 млн.руб.)</c:v>
                </c:pt>
                <c:pt idx="3">
                  <c:v>МП "Защита населения и территорий Ачинского района от чрезвычайных ситуаций"(2,3 млн. руб.)</c:v>
                </c:pt>
                <c:pt idx="4">
                  <c:v>МП "Развитие культуры Ачинского района" (67,1 млн. руб.)</c:v>
                </c:pt>
                <c:pt idx="5">
                  <c:v>МП "Развитие физической культуры, спорта, туризма в Ачинском районе" (23,1 млн. руб.)</c:v>
                </c:pt>
                <c:pt idx="6">
                  <c:v>МП "Молодёжь Ачинского района в XXI веке"(9,3 млн. руб.)</c:v>
                </c:pt>
                <c:pt idx="7">
                  <c:v>МП "Создание благоприятных условий развития малого и среднего предпринимательства в Ачинском районе"(0,08 млн. руб.)</c:v>
                </c:pt>
                <c:pt idx="8">
                  <c:v>МП "Развитие транспортной системы на территории Ачинского района" (34,8 млн. руб.)</c:v>
                </c:pt>
                <c:pt idx="9">
                  <c:v>МП "Развитие сельского хозяйства и регулирование рынков сельскохозяйственной продукции в Ачинском районе"(3,7 млн. руб.)</c:v>
                </c:pt>
                <c:pt idx="10">
                  <c:v>МП "Обеспечение доступным и комфортным жильём граждан Ачинского района" (7,4 млн. руб.)</c:v>
                </c:pt>
                <c:pt idx="11">
                  <c:v>МП "Управление муниципальным имуществом Ачинского района"(6,8 млн. руб.)</c:v>
                </c:pt>
                <c:pt idx="12">
                  <c:v>МП "Управление муниципальными финансами"(126,5 млн.руб.)</c:v>
                </c:pt>
                <c:pt idx="13">
                  <c:v>МП "Обеспечение общественного порядка и противодействие коррупции"(1,4 млн. руб.) </c:v>
                </c:pt>
                <c:pt idx="14">
                  <c:v>Непрограммные расходы Ачинского районного Совета депутатов (6,2 млн. руб.)</c:v>
                </c:pt>
                <c:pt idx="15">
                  <c:v>Непрограммные расходы администрации Ачинского района (24,7 млн. руб.)</c:v>
                </c:pt>
                <c:pt idx="16">
                  <c:v>Непрограммные расходы финансового управления администрации Ачинского района (10,4 млн. руб.)</c:v>
                </c:pt>
                <c:pt idx="17">
                  <c:v>Непрограммные расходы МКУ "УСиЖКХ" Ачинского района (26,8 млн. руб.)</c:v>
                </c:pt>
              </c:strCache>
            </c:strRef>
          </c:cat>
          <c:val>
            <c:numRef>
              <c:f>'Р МП 2021'!$B$4:$S$4</c:f>
              <c:numCache>
                <c:formatCode>General</c:formatCode>
                <c:ptCount val="18"/>
                <c:pt idx="0">
                  <c:v>51.5</c:v>
                </c:pt>
                <c:pt idx="1">
                  <c:v>0.1</c:v>
                </c:pt>
                <c:pt idx="2">
                  <c:v>7.3</c:v>
                </c:pt>
                <c:pt idx="3">
                  <c:v>0.3</c:v>
                </c:pt>
                <c:pt idx="4">
                  <c:v>7.9</c:v>
                </c:pt>
                <c:pt idx="5">
                  <c:v>2.7</c:v>
                </c:pt>
                <c:pt idx="6">
                  <c:v>1.1000000000000001</c:v>
                </c:pt>
                <c:pt idx="7">
                  <c:v>0</c:v>
                </c:pt>
                <c:pt idx="8">
                  <c:v>4.0999999999999996</c:v>
                </c:pt>
                <c:pt idx="9">
                  <c:v>0.4</c:v>
                </c:pt>
                <c:pt idx="10">
                  <c:v>0.9</c:v>
                </c:pt>
                <c:pt idx="11">
                  <c:v>0.8</c:v>
                </c:pt>
                <c:pt idx="12">
                  <c:v>14.8</c:v>
                </c:pt>
                <c:pt idx="13">
                  <c:v>0.2</c:v>
                </c:pt>
                <c:pt idx="14">
                  <c:v>0.7</c:v>
                </c:pt>
                <c:pt idx="15">
                  <c:v>2.9</c:v>
                </c:pt>
                <c:pt idx="16">
                  <c:v>1.2</c:v>
                </c:pt>
                <c:pt idx="17">
                  <c:v>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3-ABB0-4268-86D9-46C6FE578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666628627943241"/>
          <c:y val="0.11547561656833712"/>
          <c:w val="0.39564142797367718"/>
          <c:h val="0.82219416450494698"/>
        </c:manualLayout>
      </c:layout>
      <c:overlay val="0"/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4084489438820147"/>
          <c:y val="9.1195462636135996E-2"/>
          <c:w val="0.79797556555430571"/>
          <c:h val="0.534663408453253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РГРБС!$A$2</c:f>
              <c:strCache>
                <c:ptCount val="1"/>
                <c:pt idx="0">
                  <c:v>2010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РГРБС!$B$2:$J$2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FC-44B8-837F-CB411B7595A6}"/>
            </c:ext>
          </c:extLst>
        </c:ser>
        <c:ser>
          <c:idx val="1"/>
          <c:order val="1"/>
          <c:tx>
            <c:strRef>
              <c:f>РГРБС!$A$3</c:f>
              <c:strCache>
                <c:ptCount val="1"/>
                <c:pt idx="0">
                  <c:v>2011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7857142857142856E-2"/>
                  <c:y val="1.839080459770114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7.9365079365079361E-3"/>
                  <c:y val="9.1954022988505746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9645226930903298E-3"/>
                  <c:y val="1.417629046369203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4981273408239701E-3"/>
                  <c:y val="-2.5000000000000001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2FC-44B8-837F-CB411B7595A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РГРБС!$B$3:$J$3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2FC-44B8-837F-CB411B7595A6}"/>
            </c:ext>
          </c:extLst>
        </c:ser>
        <c:ser>
          <c:idx val="2"/>
          <c:order val="2"/>
          <c:tx>
            <c:strRef>
              <c:f>РГРБС!$A$4</c:f>
              <c:strCache>
                <c:ptCount val="1"/>
                <c:pt idx="0">
                  <c:v>2012 год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888888888888888E-2"/>
                  <c:y val="-9.1954022988505746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7.275048233154282E-17"/>
                  <c:y val="-1.532567049808423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9962546816479402E-3"/>
                  <c:y val="-8.3333333333333332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C2FC-44B8-837F-CB411B7595A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РГРБС!$B$4:$J$4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C2FC-44B8-837F-CB411B7595A6}"/>
            </c:ext>
          </c:extLst>
        </c:ser>
        <c:ser>
          <c:idx val="3"/>
          <c:order val="3"/>
          <c:tx>
            <c:strRef>
              <c:f>РГРБС!$A$5</c:f>
              <c:strCache>
                <c:ptCount val="1"/>
                <c:pt idx="0">
                  <c:v>2013 год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371346840071955E-3"/>
                  <c:y val="2.394575678040245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5141938718334365E-2"/>
                  <c:y val="7.1839457567804028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9523809523809521E-3"/>
                  <c:y val="-2.7586206896551724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968253968253968E-3"/>
                  <c:y val="-2.7586206896551668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C2FC-44B8-837F-CB411B7595A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4943820224720198E-3"/>
                  <c:y val="-4.1666666666666664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C2FC-44B8-837F-CB411B7595A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РГРБС!$B$5:$J$5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C2FC-44B8-837F-CB411B759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-1447179888"/>
        <c:axId val="-1447174448"/>
        <c:axId val="0"/>
      </c:bar3DChart>
      <c:catAx>
        <c:axId val="-144717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4448"/>
        <c:crosses val="autoZero"/>
        <c:auto val="1"/>
        <c:lblAlgn val="ctr"/>
        <c:lblOffset val="100"/>
        <c:noMultiLvlLbl val="0"/>
      </c:catAx>
      <c:valAx>
        <c:axId val="-1447174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9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1" l="0.75" r="0.75" t="1" header="0.31496062992125984" footer="0.3149606299212598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ru-RU" b="1"/>
              <a:t>Расходы  главных распорядителей районного бюджета в 2018-2021 годах, млн.руб.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РГРБС!$A$10</c:f>
              <c:strCache>
                <c:ptCount val="1"/>
                <c:pt idx="0">
                  <c:v>2018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РГРБС!$B$10:$J$10</c:f>
              <c:numCache>
                <c:formatCode>General</c:formatCode>
                <c:ptCount val="9"/>
                <c:pt idx="0">
                  <c:v>755</c:v>
                </c:pt>
                <c:pt idx="1">
                  <c:v>4</c:v>
                </c:pt>
                <c:pt idx="2">
                  <c:v>155</c:v>
                </c:pt>
                <c:pt idx="3">
                  <c:v>6</c:v>
                </c:pt>
                <c:pt idx="4">
                  <c:v>374</c:v>
                </c:pt>
                <c:pt idx="5">
                  <c:v>33</c:v>
                </c:pt>
                <c:pt idx="6">
                  <c:v>41</c:v>
                </c:pt>
                <c:pt idx="7">
                  <c:v>16</c:v>
                </c:pt>
                <c:pt idx="8">
                  <c:v>126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5C-491C-9590-AC160F0F327E}"/>
            </c:ext>
          </c:extLst>
        </c:ser>
        <c:ser>
          <c:idx val="2"/>
          <c:order val="1"/>
          <c:tx>
            <c:strRef>
              <c:f>РГРБС!$A$11</c:f>
              <c:strCache>
                <c:ptCount val="1"/>
                <c:pt idx="0">
                  <c:v>2019 год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РГРБС!$B$11:$J$11</c:f>
              <c:numCache>
                <c:formatCode>General</c:formatCode>
                <c:ptCount val="9"/>
                <c:pt idx="0">
                  <c:v>882</c:v>
                </c:pt>
                <c:pt idx="1">
                  <c:v>5</c:v>
                </c:pt>
                <c:pt idx="2">
                  <c:v>212</c:v>
                </c:pt>
                <c:pt idx="3">
                  <c:v>6</c:v>
                </c:pt>
                <c:pt idx="4">
                  <c:v>417</c:v>
                </c:pt>
                <c:pt idx="5">
                  <c:v>39</c:v>
                </c:pt>
                <c:pt idx="6">
                  <c:v>40</c:v>
                </c:pt>
                <c:pt idx="7">
                  <c:v>27</c:v>
                </c:pt>
                <c:pt idx="8">
                  <c:v>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5C-491C-9590-AC160F0F327E}"/>
            </c:ext>
          </c:extLst>
        </c:ser>
        <c:ser>
          <c:idx val="0"/>
          <c:order val="2"/>
          <c:tx>
            <c:strRef>
              <c:f>РГРБС!$A$12</c:f>
              <c:strCache>
                <c:ptCount val="1"/>
                <c:pt idx="0">
                  <c:v>2020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РГРБС!$B$12:$J$12</c:f>
              <c:numCache>
                <c:formatCode>General</c:formatCode>
                <c:ptCount val="9"/>
                <c:pt idx="0">
                  <c:v>743</c:v>
                </c:pt>
                <c:pt idx="1">
                  <c:v>6</c:v>
                </c:pt>
                <c:pt idx="2">
                  <c:v>199</c:v>
                </c:pt>
                <c:pt idx="3">
                  <c:v>8</c:v>
                </c:pt>
                <c:pt idx="4">
                  <c:v>393</c:v>
                </c:pt>
                <c:pt idx="5">
                  <c:v>0</c:v>
                </c:pt>
                <c:pt idx="6">
                  <c:v>23</c:v>
                </c:pt>
                <c:pt idx="7">
                  <c:v>17</c:v>
                </c:pt>
                <c:pt idx="8">
                  <c:v>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5C-491C-9590-AC160F0F327E}"/>
            </c:ext>
          </c:extLst>
        </c:ser>
        <c:ser>
          <c:idx val="1"/>
          <c:order val="3"/>
          <c:tx>
            <c:strRef>
              <c:f>РГРБС!$A$13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РГРБС!$B$1:$J$1</c:f>
              <c:strCache>
                <c:ptCount val="9"/>
                <c:pt idx="0">
                  <c:v>Всего</c:v>
                </c:pt>
                <c:pt idx="1">
                  <c:v>Ачинский районный Совет депутатов</c:v>
                </c:pt>
                <c:pt idx="2">
                  <c:v>Администрация Ачинского района</c:v>
                </c:pt>
                <c:pt idx="3">
                  <c:v>Финансовое управление</c:v>
                </c:pt>
                <c:pt idx="4">
                  <c:v>Управление образования</c:v>
                </c:pt>
                <c:pt idx="5">
                  <c:v>Управление социальной защиты</c:v>
                </c:pt>
                <c:pt idx="6">
                  <c:v>МКУ "Управление строительства и ЖКХ"</c:v>
                </c:pt>
                <c:pt idx="7">
                  <c:v>УМС ЗИО и Э администрации Ачинского района</c:v>
                </c:pt>
                <c:pt idx="8">
                  <c:v>Межбюджетные трансферты </c:v>
                </c:pt>
              </c:strCache>
            </c:strRef>
          </c:cat>
          <c:val>
            <c:numRef>
              <c:f>РГРБС!$B$13:$J$13</c:f>
              <c:numCache>
                <c:formatCode>General</c:formatCode>
                <c:ptCount val="9"/>
                <c:pt idx="0">
                  <c:v>853</c:v>
                </c:pt>
                <c:pt idx="1">
                  <c:v>6</c:v>
                </c:pt>
                <c:pt idx="2">
                  <c:v>203</c:v>
                </c:pt>
                <c:pt idx="3">
                  <c:v>9</c:v>
                </c:pt>
                <c:pt idx="4">
                  <c:v>438</c:v>
                </c:pt>
                <c:pt idx="5">
                  <c:v>0</c:v>
                </c:pt>
                <c:pt idx="6">
                  <c:v>77</c:v>
                </c:pt>
                <c:pt idx="7">
                  <c:v>9</c:v>
                </c:pt>
                <c:pt idx="8">
                  <c:v>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55C-491C-9590-AC160F0F3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7177712"/>
        <c:axId val="-1447177168"/>
      </c:barChart>
      <c:catAx>
        <c:axId val="-144717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7168"/>
        <c:crosses val="autoZero"/>
        <c:auto val="1"/>
        <c:lblAlgn val="ctr"/>
        <c:lblOffset val="100"/>
        <c:noMultiLvlLbl val="0"/>
      </c:catAx>
      <c:valAx>
        <c:axId val="-144717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77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 rtl="0">
              <a:defRPr sz="12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</c:dTable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Доля расходов районных муниципальных программ в расходах районного бюджета за период 2016-2021 годы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РЦП'!$A$9:$A$14</c:f>
              <c:strCache>
                <c:ptCount val="6"/>
                <c:pt idx="0">
                  <c:v>2016 год</c:v>
                </c:pt>
                <c:pt idx="1">
                  <c:v>2017 год</c:v>
                </c:pt>
                <c:pt idx="2">
                  <c:v>2018 год</c:v>
                </c:pt>
                <c:pt idx="3">
                  <c:v>2019 год</c:v>
                </c:pt>
                <c:pt idx="4">
                  <c:v>2020 год</c:v>
                </c:pt>
                <c:pt idx="5">
                  <c:v>2021 год</c:v>
                </c:pt>
              </c:strCache>
            </c:strRef>
          </c:cat>
          <c:val>
            <c:numRef>
              <c:f>'Р РЦП'!$B$9:$B$14</c:f>
              <c:numCache>
                <c:formatCode>General</c:formatCode>
                <c:ptCount val="6"/>
                <c:pt idx="0">
                  <c:v>637.5</c:v>
                </c:pt>
                <c:pt idx="1">
                  <c:v>674.9</c:v>
                </c:pt>
                <c:pt idx="2">
                  <c:v>754.6</c:v>
                </c:pt>
                <c:pt idx="3">
                  <c:v>882.5</c:v>
                </c:pt>
                <c:pt idx="4">
                  <c:v>743.2</c:v>
                </c:pt>
                <c:pt idx="5">
                  <c:v>853.2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E6-41E6-8B63-B116B9DC0329}"/>
            </c:ext>
          </c:extLst>
        </c:ser>
        <c:ser>
          <c:idx val="1"/>
          <c:order val="1"/>
          <c:invertIfNegative val="0"/>
          <c:dLbls>
            <c:dLbl>
              <c:idx val="3"/>
              <c:layout>
                <c:manualLayout>
                  <c:x val="1.5273004963726614E-2"/>
                  <c:y val="-2.520478890989288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CE6-41E6-8B63-B116B9DC0329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2909507445589918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CE6-41E6-8B63-B116B9DC0329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5639412997903644E-2"/>
                  <c:y val="3.6231884057971345E-3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CE6-41E6-8B63-B116B9DC0329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2073310423825885E-2"/>
                  <c:y val="-4.620824586653759E-1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CE6-41E6-8B63-B116B9DC032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РЦП'!$A$9:$A$14</c:f>
              <c:strCache>
                <c:ptCount val="6"/>
                <c:pt idx="0">
                  <c:v>2016 год</c:v>
                </c:pt>
                <c:pt idx="1">
                  <c:v>2017 год</c:v>
                </c:pt>
                <c:pt idx="2">
                  <c:v>2018 год</c:v>
                </c:pt>
                <c:pt idx="3">
                  <c:v>2019 год</c:v>
                </c:pt>
                <c:pt idx="4">
                  <c:v>2020 год</c:v>
                </c:pt>
                <c:pt idx="5">
                  <c:v>2021 год</c:v>
                </c:pt>
              </c:strCache>
            </c:strRef>
          </c:cat>
          <c:val>
            <c:numRef>
              <c:f>'Р РЦП'!$C$9:$C$14</c:f>
              <c:numCache>
                <c:formatCode>General</c:formatCode>
                <c:ptCount val="6"/>
                <c:pt idx="0">
                  <c:v>610.70000000000005</c:v>
                </c:pt>
                <c:pt idx="1">
                  <c:v>649.70000000000005</c:v>
                </c:pt>
                <c:pt idx="2">
                  <c:v>726.2</c:v>
                </c:pt>
                <c:pt idx="3">
                  <c:v>833.9</c:v>
                </c:pt>
                <c:pt idx="4">
                  <c:v>711.6</c:v>
                </c:pt>
                <c:pt idx="5">
                  <c:v>785.1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CE6-41E6-8B63-B116B9DC0329}"/>
            </c:ext>
          </c:extLst>
        </c:ser>
        <c:ser>
          <c:idx val="2"/>
          <c:order val="2"/>
          <c:invertIfNegative val="0"/>
          <c:dLbls>
            <c:dLbl>
              <c:idx val="6"/>
              <c:layout>
                <c:manualLayout>
                  <c:x val="2.4436807941962582E-2"/>
                  <c:y val="-9.2416491733075181E-1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CE6-41E6-8B63-B116B9DC032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РЦП'!$A$9:$A$14</c:f>
              <c:strCache>
                <c:ptCount val="6"/>
                <c:pt idx="0">
                  <c:v>2016 год</c:v>
                </c:pt>
                <c:pt idx="1">
                  <c:v>2017 год</c:v>
                </c:pt>
                <c:pt idx="2">
                  <c:v>2018 год</c:v>
                </c:pt>
                <c:pt idx="3">
                  <c:v>2019 год</c:v>
                </c:pt>
                <c:pt idx="4">
                  <c:v>2020 год</c:v>
                </c:pt>
                <c:pt idx="5">
                  <c:v>2021 год</c:v>
                </c:pt>
              </c:strCache>
            </c:strRef>
          </c:cat>
          <c:val>
            <c:numRef>
              <c:f>'Р РЦП'!$D$9:$D$14</c:f>
              <c:numCache>
                <c:formatCode>General</c:formatCode>
                <c:ptCount val="6"/>
                <c:pt idx="0">
                  <c:v>95.8</c:v>
                </c:pt>
                <c:pt idx="1">
                  <c:v>96.3</c:v>
                </c:pt>
                <c:pt idx="2">
                  <c:v>96.2</c:v>
                </c:pt>
                <c:pt idx="3">
                  <c:v>94.5</c:v>
                </c:pt>
                <c:pt idx="4">
                  <c:v>95.7</c:v>
                </c:pt>
                <c:pt idx="5" formatCode="0.0">
                  <c:v>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CE6-41E6-8B63-B116B9DC0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7166288"/>
        <c:axId val="-1447169552"/>
      </c:barChart>
      <c:catAx>
        <c:axId val="-144716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69552"/>
        <c:crosses val="autoZero"/>
        <c:auto val="1"/>
        <c:lblAlgn val="ctr"/>
        <c:lblOffset val="100"/>
        <c:noMultiLvlLbl val="0"/>
      </c:catAx>
      <c:valAx>
        <c:axId val="-1447169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662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98425196850393704" l="0.74803149606299213" r="0.74803149606299213" t="0.98425196850393704" header="0.31496062992125984" footer="0.31496062992125984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Структура расходов районного бюджета в разрезе видов расходов, %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'Р ВР'!$A$6:$B$6</c:f>
              <c:strCache>
                <c:ptCount val="2"/>
                <c:pt idx="0">
                  <c:v>2014 год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ВР'!$C$6:$J$6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20-4FE4-A353-8E6D3BA51A83}"/>
            </c:ext>
          </c:extLst>
        </c:ser>
        <c:ser>
          <c:idx val="1"/>
          <c:order val="1"/>
          <c:tx>
            <c:strRef>
              <c:f>'Р ВР'!$A$7:$B$7</c:f>
              <c:strCache>
                <c:ptCount val="2"/>
                <c:pt idx="0">
                  <c:v>2015 год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-3.3363121834971698E-2"/>
                  <c:y val="-4.0465351542741529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9064641048555344E-2"/>
                  <c:y val="-3.237228123419322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1492403932083967E-3"/>
                  <c:y val="-3.237228123419322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ВР'!$C$7:$J$7</c:f>
              <c:numCache>
                <c:formatCode>General</c:formatCode>
                <c:ptCount val="8"/>
                <c:pt idx="0">
                  <c:v>48</c:v>
                </c:pt>
                <c:pt idx="1">
                  <c:v>19</c:v>
                </c:pt>
                <c:pt idx="2">
                  <c:v>1</c:v>
                </c:pt>
                <c:pt idx="3">
                  <c:v>0</c:v>
                </c:pt>
                <c:pt idx="4">
                  <c:v>11</c:v>
                </c:pt>
                <c:pt idx="5">
                  <c:v>13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720-4FE4-A353-8E6D3BA51A83}"/>
            </c:ext>
          </c:extLst>
        </c:ser>
        <c:ser>
          <c:idx val="2"/>
          <c:order val="2"/>
          <c:tx>
            <c:strRef>
              <c:f>'Р ВР'!$A$8:$B$8</c:f>
              <c:strCache>
                <c:ptCount val="2"/>
                <c:pt idx="0">
                  <c:v>2016 год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-2.8596961572832886E-2"/>
                  <c:y val="-6.069802731411229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4554661900506406E-2"/>
                  <c:y val="-5.8674759736975217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4.7661602621388143E-3"/>
                  <c:y val="-6.0698027314112439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ВР'!$C$8:$J$8</c:f>
              <c:numCache>
                <c:formatCode>General</c:formatCode>
                <c:ptCount val="8"/>
                <c:pt idx="0">
                  <c:v>44</c:v>
                </c:pt>
                <c:pt idx="1">
                  <c:v>23</c:v>
                </c:pt>
                <c:pt idx="2">
                  <c:v>1</c:v>
                </c:pt>
                <c:pt idx="3">
                  <c:v>1</c:v>
                </c:pt>
                <c:pt idx="4">
                  <c:v>12</c:v>
                </c:pt>
                <c:pt idx="5">
                  <c:v>13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720-4FE4-A353-8E6D3BA51A83}"/>
            </c:ext>
          </c:extLst>
        </c:ser>
        <c:ser>
          <c:idx val="3"/>
          <c:order val="3"/>
          <c:tx>
            <c:strRef>
              <c:f>'Р ВР'!$A$9:$B$9</c:f>
              <c:strCache>
                <c:ptCount val="2"/>
                <c:pt idx="0">
                  <c:v>2017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3.0980041703902339E-2"/>
                  <c:y val="-8.4977238239757211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0980041703902294E-2"/>
                  <c:y val="-7.8907435508345974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5323205242776286E-3"/>
                  <c:y val="-9.104704097116843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ВР'!$C$9:$J$9</c:f>
              <c:numCache>
                <c:formatCode>General</c:formatCode>
                <c:ptCount val="8"/>
                <c:pt idx="0">
                  <c:v>29</c:v>
                </c:pt>
                <c:pt idx="1">
                  <c:v>14</c:v>
                </c:pt>
                <c:pt idx="2">
                  <c:v>1</c:v>
                </c:pt>
                <c:pt idx="3">
                  <c:v>0</c:v>
                </c:pt>
                <c:pt idx="4">
                  <c:v>17</c:v>
                </c:pt>
                <c:pt idx="5">
                  <c:v>35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F720-4FE4-A353-8E6D3BA51A83}"/>
            </c:ext>
          </c:extLst>
        </c:ser>
        <c:ser>
          <c:idx val="4"/>
          <c:order val="4"/>
          <c:tx>
            <c:strRef>
              <c:f>'Р ВР'!$A$10:$B$10</c:f>
              <c:strCache>
                <c:ptCount val="2"/>
                <c:pt idx="0">
                  <c:v>2018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9064641048555257E-2"/>
                  <c:y val="-0.11532625189681335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1447721179624665E-2"/>
                  <c:y val="-0.11127971674253928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1915400655347123E-2"/>
                  <c:y val="-0.12341932220536174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ВР'!$C$10:$J$10</c:f>
              <c:numCache>
                <c:formatCode>General</c:formatCode>
                <c:ptCount val="8"/>
                <c:pt idx="0">
                  <c:v>29</c:v>
                </c:pt>
                <c:pt idx="1">
                  <c:v>14</c:v>
                </c:pt>
                <c:pt idx="2">
                  <c:v>0.7</c:v>
                </c:pt>
                <c:pt idx="3">
                  <c:v>0.3</c:v>
                </c:pt>
                <c:pt idx="4">
                  <c:v>17</c:v>
                </c:pt>
                <c:pt idx="5">
                  <c:v>35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F720-4FE4-A353-8E6D3BA51A83}"/>
            </c:ext>
          </c:extLst>
        </c:ser>
        <c:ser>
          <c:idx val="5"/>
          <c:order val="5"/>
          <c:tx>
            <c:strRef>
              <c:f>'Р ВР'!$A$11:$B$11</c:f>
              <c:strCache>
                <c:ptCount val="2"/>
                <c:pt idx="0">
                  <c:v>2019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7873100983020512E-2"/>
                  <c:y val="-0.1476985331310065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298480786416443E-2"/>
                  <c:y val="-0.15376833586241781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577003276735183E-3"/>
                  <c:y val="-0.15579160343955495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ВР'!$C$11:$J$11</c:f>
              <c:numCache>
                <c:formatCode>General</c:formatCode>
                <c:ptCount val="8"/>
                <c:pt idx="0">
                  <c:v>28</c:v>
                </c:pt>
                <c:pt idx="1">
                  <c:v>13</c:v>
                </c:pt>
                <c:pt idx="2">
                  <c:v>1.9</c:v>
                </c:pt>
                <c:pt idx="3">
                  <c:v>0.1</c:v>
                </c:pt>
                <c:pt idx="4">
                  <c:v>15</c:v>
                </c:pt>
                <c:pt idx="5">
                  <c:v>36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F720-4FE4-A353-8E6D3BA51A83}"/>
            </c:ext>
          </c:extLst>
        </c:ser>
        <c:ser>
          <c:idx val="6"/>
          <c:order val="6"/>
          <c:tx>
            <c:strRef>
              <c:f>'Р ВР'!$A$12:$B$12</c:f>
              <c:strCache>
                <c:ptCount val="2"/>
                <c:pt idx="0">
                  <c:v>2020 год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-1.9064641048555257E-2"/>
                  <c:y val="-0.17602427921092564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F720-4FE4-A353-8E6D3BA51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830801310694073E-2"/>
                  <c:y val="-0.1962569549822964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F720-4FE4-A353-8E6D3BA51A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ВР'!$C$12:$J$12</c:f>
              <c:numCache>
                <c:formatCode>General</c:formatCode>
                <c:ptCount val="8"/>
                <c:pt idx="0">
                  <c:v>33</c:v>
                </c:pt>
                <c:pt idx="1">
                  <c:v>11</c:v>
                </c:pt>
                <c:pt idx="2">
                  <c:v>1.9</c:v>
                </c:pt>
                <c:pt idx="3">
                  <c:v>0.1</c:v>
                </c:pt>
                <c:pt idx="4">
                  <c:v>13</c:v>
                </c:pt>
                <c:pt idx="5">
                  <c:v>35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F720-4FE4-A353-8E6D3BA51A83}"/>
            </c:ext>
          </c:extLst>
        </c:ser>
        <c:ser>
          <c:idx val="7"/>
          <c:order val="7"/>
          <c:tx>
            <c:strRef>
              <c:f>'Р ВР'!$A$13:$B$13</c:f>
              <c:strCache>
                <c:ptCount val="2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'Р ВР'!$C$5:$J$5</c:f>
              <c:strCache>
                <c:ptCount val="8"/>
                <c:pt idx="0">
                  <c:v>Фонд оплаты труда, взносы по обязательному страхованию на выплаты по оплате труда (ВР 110, 120)</c:v>
                </c:pt>
                <c:pt idx="1">
                  <c:v>Иные закупки товаров, работ, услуг для обеспечения государственных (муниципальных) нужд (ВР 240)</c:v>
                </c:pt>
                <c:pt idx="2">
                  <c:v>Социальное обеспечение и иные выплаты населению (ВР 300)</c:v>
                </c:pt>
                <c:pt idx="3">
                  <c:v>Капитальные вложения в объекты государственной (муниципальной) собственности (ВР 400)</c:v>
                </c:pt>
                <c:pt idx="4">
                  <c:v>Межбюджетные трансферты (отрицательные трансферты) (ВР 500)</c:v>
                </c:pt>
                <c:pt idx="5">
                  <c:v>Предоставление субсидий бюджетным, автономным учреждениям и иным некомерческим организациям (ВР 600)</c:v>
                </c:pt>
                <c:pt idx="6">
                  <c:v>Обслуживание муниципального долга (ВР 700)</c:v>
                </c:pt>
                <c:pt idx="7">
                  <c:v>Иные бюджетные ассигнования (ВР 800)</c:v>
                </c:pt>
              </c:strCache>
            </c:strRef>
          </c:cat>
          <c:val>
            <c:numRef>
              <c:f>'Р ВР'!$C$13:$J$13</c:f>
              <c:numCache>
                <c:formatCode>General</c:formatCode>
                <c:ptCount val="8"/>
                <c:pt idx="0">
                  <c:v>32</c:v>
                </c:pt>
                <c:pt idx="1">
                  <c:v>15</c:v>
                </c:pt>
                <c:pt idx="2">
                  <c:v>0.5</c:v>
                </c:pt>
                <c:pt idx="3">
                  <c:v>0</c:v>
                </c:pt>
                <c:pt idx="4">
                  <c:v>13</c:v>
                </c:pt>
                <c:pt idx="5">
                  <c:v>34.5</c:v>
                </c:pt>
                <c:pt idx="6">
                  <c:v>0</c:v>
                </c:pt>
                <c:pt idx="7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720-4FE4-A353-8E6D3BA51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47173904"/>
        <c:axId val="-1447172272"/>
      </c:barChart>
      <c:catAx>
        <c:axId val="-144717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2272"/>
        <c:crosses val="autoZero"/>
        <c:auto val="1"/>
        <c:lblAlgn val="ctr"/>
        <c:lblOffset val="100"/>
        <c:noMultiLvlLbl val="0"/>
      </c:catAx>
      <c:valAx>
        <c:axId val="-144717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39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на заработную плату с начислениями в разрезе разделов бюджетной классификации за 2019-2021 годы, млн. руб.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9470030531897802E-2"/>
          <c:y val="0.20156419361606948"/>
          <c:w val="0.93648651218268397"/>
          <c:h val="0.70809451985922578"/>
        </c:manualLayout>
      </c:layout>
      <c:lineChart>
        <c:grouping val="standard"/>
        <c:varyColors val="0"/>
        <c:ser>
          <c:idx val="0"/>
          <c:order val="0"/>
          <c:tx>
            <c:strRef>
              <c:f>'Р ЗРП'!$A$12</c:f>
              <c:strCache>
                <c:ptCount val="1"/>
                <c:pt idx="0">
                  <c:v>2019 год</c:v>
                </c:pt>
              </c:strCache>
            </c:strRef>
          </c:tx>
          <c:dLbls>
            <c:dLbl>
              <c:idx val="2"/>
              <c:layout>
                <c:manualLayout>
                  <c:x val="-4.6258503401360541E-2"/>
                  <c:y val="-4.02212166918049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9.2517006802721138E-2"/>
                  <c:y val="-3.2176973353443938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55A-4BC6-B55E-B7C74239D366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6"/>
              <c:layout>
                <c:manualLayout>
                  <c:x val="-2.9931972789115645E-2"/>
                  <c:y val="-2.6143790849673203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5374149659863949E-2"/>
                  <c:y val="-3.6199095022624438E-2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55A-4BC6-B55E-B7C74239D36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ЗРП'!$B$2:$I$2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ЗРП'!$B$12:$I$12</c:f>
              <c:numCache>
                <c:formatCode>General</c:formatCode>
                <c:ptCount val="8"/>
                <c:pt idx="0">
                  <c:v>465.2</c:v>
                </c:pt>
                <c:pt idx="1">
                  <c:v>50.3</c:v>
                </c:pt>
                <c:pt idx="2">
                  <c:v>2.6</c:v>
                </c:pt>
                <c:pt idx="3">
                  <c:v>6.4</c:v>
                </c:pt>
                <c:pt idx="4">
                  <c:v>311.5</c:v>
                </c:pt>
                <c:pt idx="5">
                  <c:v>48.4</c:v>
                </c:pt>
                <c:pt idx="6">
                  <c:v>34.4</c:v>
                </c:pt>
                <c:pt idx="7">
                  <c:v>11.6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55A-4BC6-B55E-B7C74239D366}"/>
            </c:ext>
          </c:extLst>
        </c:ser>
        <c:ser>
          <c:idx val="1"/>
          <c:order val="1"/>
          <c:tx>
            <c:strRef>
              <c:f>'Р ЗРП'!$A$13</c:f>
              <c:strCache>
                <c:ptCount val="1"/>
                <c:pt idx="0">
                  <c:v>2020 год</c:v>
                </c:pt>
              </c:strCache>
            </c:strRef>
          </c:tx>
          <c:dLbls>
            <c:dLbl>
              <c:idx val="0"/>
              <c:layout>
                <c:manualLayout>
                  <c:x val="6.8027210884353739E-3"/>
                  <c:y val="-1.608848667672196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0340136054421766E-2"/>
                  <c:y val="-7.843137254901960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8.8435374149659865E-2"/>
                  <c:y val="-7.239819004524887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1632653061224497E-3"/>
                  <c:y val="-3.8210155857214684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5374149659863949E-2"/>
                  <c:y val="-5.4298642533936653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5.7142857142857245E-2"/>
                  <c:y val="-7.239819004524887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155A-4BC6-B55E-B7C74239D36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ЗРП'!$B$2:$I$2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ЗРП'!$B$13:$I$13</c:f>
              <c:numCache>
                <c:formatCode>General</c:formatCode>
                <c:ptCount val="8"/>
                <c:pt idx="0">
                  <c:v>456.8</c:v>
                </c:pt>
                <c:pt idx="1">
                  <c:v>70.2</c:v>
                </c:pt>
                <c:pt idx="2">
                  <c:v>3.2</c:v>
                </c:pt>
                <c:pt idx="3">
                  <c:v>6.9</c:v>
                </c:pt>
                <c:pt idx="4">
                  <c:v>319.39999999999998</c:v>
                </c:pt>
                <c:pt idx="5">
                  <c:v>43</c:v>
                </c:pt>
                <c:pt idx="6">
                  <c:v>0.9</c:v>
                </c:pt>
                <c:pt idx="7">
                  <c:v>13.2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155A-4BC6-B55E-B7C74239D366}"/>
            </c:ext>
          </c:extLst>
        </c:ser>
        <c:ser>
          <c:idx val="2"/>
          <c:order val="2"/>
          <c:tx>
            <c:strRef>
              <c:f>'Р ЗРП'!$A$14</c:f>
              <c:strCache>
                <c:ptCount val="1"/>
                <c:pt idx="0">
                  <c:v>2021 год</c:v>
                </c:pt>
              </c:strCache>
            </c:strRef>
          </c:tx>
          <c:dLbls>
            <c:dLbl>
              <c:idx val="0"/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374149659863949E-2"/>
                  <c:y val="-0.1106083459024637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8027210884353789E-2"/>
                  <c:y val="-0.10859728506787331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571428571428571E-2"/>
                  <c:y val="-3.6199095022624438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3129251700680271E-2"/>
                  <c:y val="-7.843137254901960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9455782312925167E-2"/>
                  <c:y val="-0.13675213675213677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155A-4BC6-B55E-B7C74239D366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5.1700680272108945E-2"/>
                  <c:y val="-0.1106083459024637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155A-4BC6-B55E-B7C74239D36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ЗРП'!$B$2:$I$2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ЗРП'!$B$14:$I$14</c:f>
              <c:numCache>
                <c:formatCode>General</c:formatCode>
                <c:ptCount val="8"/>
                <c:pt idx="0">
                  <c:v>495.6</c:v>
                </c:pt>
                <c:pt idx="1">
                  <c:v>78.2</c:v>
                </c:pt>
                <c:pt idx="2">
                  <c:v>3.5</c:v>
                </c:pt>
                <c:pt idx="3">
                  <c:v>8.3000000000000007</c:v>
                </c:pt>
                <c:pt idx="4">
                  <c:v>345.1</c:v>
                </c:pt>
                <c:pt idx="5">
                  <c:v>45.3</c:v>
                </c:pt>
                <c:pt idx="6">
                  <c:v>1</c:v>
                </c:pt>
                <c:pt idx="7">
                  <c:v>14.2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155A-4BC6-B55E-B7C74239D366}"/>
            </c:ext>
          </c:extLst>
        </c:ser>
        <c:ser>
          <c:idx val="3"/>
          <c:order val="3"/>
          <c:tx>
            <c:strRef>
              <c:f>'Р ЗРП'!$B$2</c:f>
              <c:strCache>
                <c:ptCount val="1"/>
                <c:pt idx="0">
                  <c:v>Всего</c:v>
                </c:pt>
              </c:strCache>
            </c:strRef>
          </c:tx>
          <c:cat>
            <c:strRef>
              <c:f>'Р ЗРП'!$B$2:$I$2</c:f>
              <c:strCache>
                <c:ptCount val="8"/>
                <c:pt idx="0">
                  <c:v>Всего</c:v>
                </c:pt>
                <c:pt idx="1">
                  <c:v>01 Общег. вопросы </c:v>
                </c:pt>
                <c:pt idx="2">
                  <c:v>04 Национ. экономика </c:v>
                </c:pt>
                <c:pt idx="3">
                  <c:v>05 Жилищно-коммун. хозяйство </c:v>
                </c:pt>
                <c:pt idx="4">
                  <c:v>07 Образование </c:v>
                </c:pt>
                <c:pt idx="5">
                  <c:v>08 Культура и кинематография </c:v>
                </c:pt>
                <c:pt idx="6">
                  <c:v>10 Социальная политика </c:v>
                </c:pt>
                <c:pt idx="7">
                  <c:v>11 Физическая культура и спорт </c:v>
                </c:pt>
              </c:strCache>
            </c:strRef>
          </c:cat>
          <c:val>
            <c:numRef>
              <c:f>'Р ЗРП'!$C$2:$I$2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8-155A-4BC6-B55E-B7C74239D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7180976"/>
        <c:axId val="-1447172816"/>
      </c:lineChart>
      <c:catAx>
        <c:axId val="-144718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2816"/>
        <c:crosses val="autoZero"/>
        <c:auto val="1"/>
        <c:lblAlgn val="ctr"/>
        <c:lblOffset val="100"/>
        <c:noMultiLvlLbl val="0"/>
      </c:catAx>
      <c:valAx>
        <c:axId val="-1447172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80976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бюджетных учреждений на выполнение муниципального задания в 2019-2021 годы, тыс. руб.</a:t>
            </a:r>
          </a:p>
        </c:rich>
      </c:tx>
      <c:layout>
        <c:manualLayout>
          <c:xMode val="edge"/>
          <c:yMode val="edge"/>
          <c:x val="0.12003232080066426"/>
          <c:y val="2.8368798941454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10696920583469"/>
          <c:y val="0.19230769230769232"/>
          <c:w val="0.74230145867098862"/>
          <c:h val="0.529585798816568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 МЗ БУ'!$A$11</c:f>
              <c:strCache>
                <c:ptCount val="1"/>
                <c:pt idx="0">
                  <c:v>2019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МЗ БУ'!$B$3:$Q$3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МЗ БУ'!$B$11:$Q$11</c:f>
              <c:numCache>
                <c:formatCode>_(* #\ ##0_);_(* \(#\ ##0\);_(* "-"??_);_(@_)</c:formatCode>
                <c:ptCount val="16"/>
                <c:pt idx="0">
                  <c:v>274172</c:v>
                </c:pt>
                <c:pt idx="1">
                  <c:v>5865</c:v>
                </c:pt>
                <c:pt idx="2">
                  <c:v>14452</c:v>
                </c:pt>
                <c:pt idx="3">
                  <c:v>3743</c:v>
                </c:pt>
                <c:pt idx="4">
                  <c:v>17253</c:v>
                </c:pt>
                <c:pt idx="5">
                  <c:v>37463</c:v>
                </c:pt>
                <c:pt idx="6">
                  <c:v>30318</c:v>
                </c:pt>
                <c:pt idx="7">
                  <c:v>0</c:v>
                </c:pt>
                <c:pt idx="8">
                  <c:v>24996</c:v>
                </c:pt>
                <c:pt idx="9">
                  <c:v>14638</c:v>
                </c:pt>
                <c:pt idx="10">
                  <c:v>15376</c:v>
                </c:pt>
                <c:pt idx="11">
                  <c:v>13083</c:v>
                </c:pt>
                <c:pt idx="12">
                  <c:v>24525</c:v>
                </c:pt>
                <c:pt idx="13">
                  <c:v>27808</c:v>
                </c:pt>
                <c:pt idx="14">
                  <c:v>17089</c:v>
                </c:pt>
                <c:pt idx="15">
                  <c:v>27563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3E-4005-8564-736D680E1976}"/>
            </c:ext>
          </c:extLst>
        </c:ser>
        <c:ser>
          <c:idx val="1"/>
          <c:order val="1"/>
          <c:tx>
            <c:strRef>
              <c:f>'Р МЗ БУ'!$A$12</c:f>
              <c:strCache>
                <c:ptCount val="1"/>
                <c:pt idx="0">
                  <c:v>2020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МЗ БУ'!$B$3:$Q$3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МЗ БУ'!$B$12:$Q$12</c:f>
              <c:numCache>
                <c:formatCode>_(* #\ ##0_);_(* \(#\ ##0\);_(* "-"??_);_(@_)</c:formatCode>
                <c:ptCount val="16"/>
                <c:pt idx="0">
                  <c:v>248982</c:v>
                </c:pt>
                <c:pt idx="1">
                  <c:v>6167</c:v>
                </c:pt>
                <c:pt idx="2">
                  <c:v>15701</c:v>
                </c:pt>
                <c:pt idx="3">
                  <c:v>3834</c:v>
                </c:pt>
                <c:pt idx="4">
                  <c:v>18452</c:v>
                </c:pt>
                <c:pt idx="5">
                  <c:v>35966</c:v>
                </c:pt>
                <c:pt idx="6">
                  <c:v>0</c:v>
                </c:pt>
                <c:pt idx="7">
                  <c:v>0</c:v>
                </c:pt>
                <c:pt idx="8">
                  <c:v>25878</c:v>
                </c:pt>
                <c:pt idx="9">
                  <c:v>13608</c:v>
                </c:pt>
                <c:pt idx="10">
                  <c:v>16487</c:v>
                </c:pt>
                <c:pt idx="11">
                  <c:v>11745</c:v>
                </c:pt>
                <c:pt idx="12">
                  <c:v>23057</c:v>
                </c:pt>
                <c:pt idx="13">
                  <c:v>29343</c:v>
                </c:pt>
                <c:pt idx="14">
                  <c:v>17814</c:v>
                </c:pt>
                <c:pt idx="15">
                  <c:v>30930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3E-4005-8564-736D680E1976}"/>
            </c:ext>
          </c:extLst>
        </c:ser>
        <c:ser>
          <c:idx val="2"/>
          <c:order val="2"/>
          <c:tx>
            <c:strRef>
              <c:f>'Р МЗ БУ'!$A$13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МЗ БУ'!$B$3:$Q$3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МЗ БУ'!$B$13:$Q$13</c:f>
              <c:numCache>
                <c:formatCode>_(* #\ ##0_);_(* \(#\ ##0\);_(* "-"??_);_(@_)</c:formatCode>
                <c:ptCount val="16"/>
                <c:pt idx="0">
                  <c:v>265321</c:v>
                </c:pt>
                <c:pt idx="1">
                  <c:v>6837</c:v>
                </c:pt>
                <c:pt idx="2">
                  <c:v>16191</c:v>
                </c:pt>
                <c:pt idx="3">
                  <c:v>3997</c:v>
                </c:pt>
                <c:pt idx="4">
                  <c:v>18476</c:v>
                </c:pt>
                <c:pt idx="5">
                  <c:v>38560</c:v>
                </c:pt>
                <c:pt idx="6">
                  <c:v>0</c:v>
                </c:pt>
                <c:pt idx="7">
                  <c:v>3575</c:v>
                </c:pt>
                <c:pt idx="8">
                  <c:v>26346</c:v>
                </c:pt>
                <c:pt idx="9">
                  <c:v>13340</c:v>
                </c:pt>
                <c:pt idx="10">
                  <c:v>17144</c:v>
                </c:pt>
                <c:pt idx="11">
                  <c:v>11141</c:v>
                </c:pt>
                <c:pt idx="12">
                  <c:v>25297</c:v>
                </c:pt>
                <c:pt idx="13">
                  <c:v>30752</c:v>
                </c:pt>
                <c:pt idx="14">
                  <c:v>18490</c:v>
                </c:pt>
                <c:pt idx="15">
                  <c:v>35175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3E-4005-8564-736D680E1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7179344"/>
        <c:axId val="-1447169008"/>
      </c:barChart>
      <c:catAx>
        <c:axId val="-144717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69008"/>
        <c:crosses val="autoZero"/>
        <c:auto val="1"/>
        <c:lblAlgn val="ctr"/>
        <c:lblOffset val="100"/>
        <c:noMultiLvlLbl val="0"/>
      </c:catAx>
      <c:valAx>
        <c:axId val="-1447169008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93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Расходы бюджетных учреждений на иные цели, тыс. руб.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31343894228355"/>
          <c:y val="0.12701011126207976"/>
          <c:w val="0.84673726635340674"/>
          <c:h val="0.594145675229510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 ИЦ БУ'!$A$11</c:f>
              <c:strCache>
                <c:ptCount val="1"/>
                <c:pt idx="0">
                  <c:v>2019 год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-4.7114252061248524E-3"/>
                  <c:y val="-5.5206465528442007E-3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EC6-4861-BEDC-477D1E2F71C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ИЦ БУ'!$B$3:$Q$3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ИЦ БУ'!$B$11:$Q$11</c:f>
              <c:numCache>
                <c:formatCode>_(* #\ ##0_);_(* \(#\ ##0\);_(* "-"??_);_(@_)</c:formatCode>
                <c:ptCount val="16"/>
                <c:pt idx="0">
                  <c:v>38987</c:v>
                </c:pt>
                <c:pt idx="1">
                  <c:v>457</c:v>
                </c:pt>
                <c:pt idx="2">
                  <c:v>5279</c:v>
                </c:pt>
                <c:pt idx="3">
                  <c:v>908</c:v>
                </c:pt>
                <c:pt idx="4">
                  <c:v>1978</c:v>
                </c:pt>
                <c:pt idx="5">
                  <c:v>9078</c:v>
                </c:pt>
                <c:pt idx="6">
                  <c:v>1403</c:v>
                </c:pt>
                <c:pt idx="7">
                  <c:v>0</c:v>
                </c:pt>
                <c:pt idx="8">
                  <c:v>298</c:v>
                </c:pt>
                <c:pt idx="9">
                  <c:v>628</c:v>
                </c:pt>
                <c:pt idx="10">
                  <c:v>598</c:v>
                </c:pt>
                <c:pt idx="11">
                  <c:v>4905</c:v>
                </c:pt>
                <c:pt idx="12">
                  <c:v>928</c:v>
                </c:pt>
                <c:pt idx="13">
                  <c:v>1982</c:v>
                </c:pt>
                <c:pt idx="14">
                  <c:v>8231</c:v>
                </c:pt>
                <c:pt idx="15">
                  <c:v>2314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C6-4861-BEDC-477D1E2F71C1}"/>
            </c:ext>
          </c:extLst>
        </c:ser>
        <c:ser>
          <c:idx val="1"/>
          <c:order val="1"/>
          <c:tx>
            <c:strRef>
              <c:f>'Р ИЦ БУ'!$A$12</c:f>
              <c:strCache>
                <c:ptCount val="1"/>
                <c:pt idx="0">
                  <c:v>2020 год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ИЦ БУ'!$B$3:$Q$3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ИЦ БУ'!$B$12:$Q$12</c:f>
              <c:numCache>
                <c:formatCode>_(* #\ ##0_);_(* \(#\ ##0\);_(* "-"??_);_(@_)</c:formatCode>
                <c:ptCount val="16"/>
                <c:pt idx="0">
                  <c:v>9268</c:v>
                </c:pt>
                <c:pt idx="1">
                  <c:v>10</c:v>
                </c:pt>
                <c:pt idx="2">
                  <c:v>1141</c:v>
                </c:pt>
                <c:pt idx="3">
                  <c:v>1148</c:v>
                </c:pt>
                <c:pt idx="4">
                  <c:v>367</c:v>
                </c:pt>
                <c:pt idx="5">
                  <c:v>1418</c:v>
                </c:pt>
                <c:pt idx="6" formatCode="0">
                  <c:v>0</c:v>
                </c:pt>
                <c:pt idx="7" formatCode="0">
                  <c:v>0</c:v>
                </c:pt>
                <c:pt idx="8">
                  <c:v>63</c:v>
                </c:pt>
                <c:pt idx="9">
                  <c:v>0</c:v>
                </c:pt>
                <c:pt idx="10">
                  <c:v>630</c:v>
                </c:pt>
                <c:pt idx="11">
                  <c:v>0</c:v>
                </c:pt>
                <c:pt idx="12">
                  <c:v>2309</c:v>
                </c:pt>
                <c:pt idx="13">
                  <c:v>851</c:v>
                </c:pt>
                <c:pt idx="14">
                  <c:v>422</c:v>
                </c:pt>
                <c:pt idx="15">
                  <c:v>909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C6-4861-BEDC-477D1E2F71C1}"/>
            </c:ext>
          </c:extLst>
        </c:ser>
        <c:ser>
          <c:idx val="2"/>
          <c:order val="2"/>
          <c:tx>
            <c:strRef>
              <c:f>'Р ИЦ БУ'!$A$13</c:f>
              <c:strCache>
                <c:ptCount val="1"/>
                <c:pt idx="0">
                  <c:v>2021 год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5.3232102984196367E-2"/>
                  <c:y val="2.2997826629137366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EC6-4861-BEDC-477D1E2F71C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ИЦ БУ'!$B$3:$Q$3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 "СШ Ачинского района"</c:v>
                </c:pt>
                <c:pt idx="3">
                  <c:v>МБУ МЦ "Навигатор"</c:v>
                </c:pt>
                <c:pt idx="4">
                  <c:v>МБУК "ЦРБ"</c:v>
                </c:pt>
                <c:pt idx="5">
                  <c:v>МБУК "ЦКС"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ИЦ БУ'!$B$13:$Q$13</c:f>
              <c:numCache>
                <c:formatCode>_(* #\ ##0_);_(* \(#\ ##0\);_(* "-"??_);_(@_)</c:formatCode>
                <c:ptCount val="16"/>
                <c:pt idx="0">
                  <c:v>32255</c:v>
                </c:pt>
                <c:pt idx="1">
                  <c:v>10</c:v>
                </c:pt>
                <c:pt idx="2">
                  <c:v>6850</c:v>
                </c:pt>
                <c:pt idx="3">
                  <c:v>1152</c:v>
                </c:pt>
                <c:pt idx="4">
                  <c:v>996</c:v>
                </c:pt>
                <c:pt idx="5">
                  <c:v>2250</c:v>
                </c:pt>
                <c:pt idx="6" formatCode="0">
                  <c:v>0</c:v>
                </c:pt>
                <c:pt idx="7" formatCode="0">
                  <c:v>0</c:v>
                </c:pt>
                <c:pt idx="8">
                  <c:v>4008</c:v>
                </c:pt>
                <c:pt idx="9">
                  <c:v>816</c:v>
                </c:pt>
                <c:pt idx="10">
                  <c:v>7567</c:v>
                </c:pt>
                <c:pt idx="11">
                  <c:v>210</c:v>
                </c:pt>
                <c:pt idx="12">
                  <c:v>2335</c:v>
                </c:pt>
                <c:pt idx="13">
                  <c:v>3223</c:v>
                </c:pt>
                <c:pt idx="14">
                  <c:v>622</c:v>
                </c:pt>
                <c:pt idx="15">
                  <c:v>2216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C6-4861-BEDC-477D1E2F7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7166832"/>
        <c:axId val="-1447176080"/>
      </c:barChart>
      <c:catAx>
        <c:axId val="-144716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76080"/>
        <c:crosses val="autoZero"/>
        <c:auto val="1"/>
        <c:lblAlgn val="ctr"/>
        <c:lblOffset val="100"/>
        <c:noMultiLvlLbl val="0"/>
      </c:catAx>
      <c:valAx>
        <c:axId val="-1447176080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-1447166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192103493900091"/>
          <c:y val="0.28973977005473067"/>
          <c:w val="6.0786348834927992E-2"/>
          <c:h val="0.12248700576113138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Расходы бюджетных учреждений за счет оказания платных услуг и безвозмездных пожертвований, тыс. руб.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'Р ПЛ БУ'!$A$10</c:f>
              <c:strCache>
                <c:ptCount val="1"/>
                <c:pt idx="0">
                  <c:v>2019 год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ПЛ БУ'!$B$3:$R$3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МЦ "Навигатор"</c:v>
                </c:pt>
                <c:pt idx="3">
                  <c:v>МБУК "ЦРБ"</c:v>
                </c:pt>
                <c:pt idx="4">
                  <c:v>МБУК "ЦКС"</c:v>
                </c:pt>
                <c:pt idx="5">
                  <c:v>МБУ  "СШ Ачинского района"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ПЛ БУ'!$B$10:$R$10</c:f>
              <c:numCache>
                <c:formatCode>_(* #\ ##0_);_(* \(#\ ##0\);_(* "-"??_);_(@_)</c:formatCode>
                <c:ptCount val="16"/>
                <c:pt idx="0">
                  <c:v>4019</c:v>
                </c:pt>
                <c:pt idx="1">
                  <c:v>32</c:v>
                </c:pt>
                <c:pt idx="2" formatCode="0">
                  <c:v>0</c:v>
                </c:pt>
                <c:pt idx="3">
                  <c:v>30</c:v>
                </c:pt>
                <c:pt idx="4">
                  <c:v>810</c:v>
                </c:pt>
                <c:pt idx="5" formatCode="0">
                  <c:v>0</c:v>
                </c:pt>
                <c:pt idx="6">
                  <c:v>861</c:v>
                </c:pt>
                <c:pt idx="7">
                  <c:v>0</c:v>
                </c:pt>
                <c:pt idx="8">
                  <c:v>865</c:v>
                </c:pt>
                <c:pt idx="9">
                  <c:v>456</c:v>
                </c:pt>
                <c:pt idx="10">
                  <c:v>592</c:v>
                </c:pt>
                <c:pt idx="11">
                  <c:v>285</c:v>
                </c:pt>
                <c:pt idx="12">
                  <c:v>19</c:v>
                </c:pt>
                <c:pt idx="13">
                  <c:v>23</c:v>
                </c:pt>
                <c:pt idx="14">
                  <c:v>13</c:v>
                </c:pt>
                <c:pt idx="15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89-4EFA-B217-A976C4624E9F}"/>
            </c:ext>
          </c:extLst>
        </c:ser>
        <c:ser>
          <c:idx val="1"/>
          <c:order val="1"/>
          <c:tx>
            <c:strRef>
              <c:f>'Р ПЛ БУ'!$A$11</c:f>
              <c:strCache>
                <c:ptCount val="1"/>
                <c:pt idx="0">
                  <c:v>2020 год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3.1324480762682995E-2"/>
                  <c:y val="-7.2202152382168832E-3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B89-4EFA-B217-A976C4624E9F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ПЛ БУ'!$B$3:$R$3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МЦ "Навигатор"</c:v>
                </c:pt>
                <c:pt idx="3">
                  <c:v>МБУК "ЦРБ"</c:v>
                </c:pt>
                <c:pt idx="4">
                  <c:v>МБУК "ЦКС"</c:v>
                </c:pt>
                <c:pt idx="5">
                  <c:v>МБУ  "СШ Ачинского района"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ПЛ БУ'!$B$11:$R$11</c:f>
              <c:numCache>
                <c:formatCode>_(* #\ ##0_);_(* \(#\ ##0\);_(* "-"??_);_(@_)</c:formatCode>
                <c:ptCount val="16"/>
                <c:pt idx="0">
                  <c:v>2183</c:v>
                </c:pt>
                <c:pt idx="1">
                  <c:v>0</c:v>
                </c:pt>
                <c:pt idx="2" formatCode="0">
                  <c:v>0</c:v>
                </c:pt>
                <c:pt idx="3">
                  <c:v>7</c:v>
                </c:pt>
                <c:pt idx="4">
                  <c:v>650</c:v>
                </c:pt>
                <c:pt idx="5" formatCode="0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658</c:v>
                </c:pt>
                <c:pt idx="9">
                  <c:v>311</c:v>
                </c:pt>
                <c:pt idx="10">
                  <c:v>391</c:v>
                </c:pt>
                <c:pt idx="11">
                  <c:v>166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B89-4EFA-B217-A976C4624E9F}"/>
            </c:ext>
          </c:extLst>
        </c:ser>
        <c:ser>
          <c:idx val="2"/>
          <c:order val="2"/>
          <c:tx>
            <c:strRef>
              <c:f>'Р ПЛ БУ'!$A$12</c:f>
              <c:strCache>
                <c:ptCount val="1"/>
                <c:pt idx="0">
                  <c:v>2021 год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3.268641470888662E-2"/>
                  <c:y val="-7.2202152382168398E-3"/>
                </c:manualLayout>
              </c:layout>
              <c:showLegendKey val="1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B89-4EFA-B217-A976C4624E9F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'Р ПЛ БУ'!$B$3:$R$3</c:f>
              <c:strCache>
                <c:ptCount val="16"/>
                <c:pt idx="0">
                  <c:v>Всего</c:v>
                </c:pt>
                <c:pt idx="1">
                  <c:v>МБОУ ДО "ДШИ"</c:v>
                </c:pt>
                <c:pt idx="2">
                  <c:v>МБУ МЦ "Навигатор"</c:v>
                </c:pt>
                <c:pt idx="3">
                  <c:v>МБУК "ЦРБ"</c:v>
                </c:pt>
                <c:pt idx="4">
                  <c:v>МБУК "ЦКС"</c:v>
                </c:pt>
                <c:pt idx="5">
                  <c:v>МБУ  "СШ Ачинского района"</c:v>
                </c:pt>
                <c:pt idx="6">
                  <c:v>МБУ "ЦСО"</c:v>
                </c:pt>
                <c:pt idx="7">
                  <c:v>МБУ ДО "ДЮЦ"</c:v>
                </c:pt>
                <c:pt idx="8">
                  <c:v>МАДОУ "Малиновский д/с"</c:v>
                </c:pt>
                <c:pt idx="9">
                  <c:v>МБДОУ "Белоярский ДС"</c:v>
                </c:pt>
                <c:pt idx="10">
                  <c:v>МБДОУ "Горный ДС"</c:v>
                </c:pt>
                <c:pt idx="11">
                  <c:v>МБДОУ "Каменский ДС"</c:v>
                </c:pt>
                <c:pt idx="12">
                  <c:v>МБОУ "Белоярская СШ"</c:v>
                </c:pt>
                <c:pt idx="13">
                  <c:v>МБОУ "Горная СШ"</c:v>
                </c:pt>
                <c:pt idx="14">
                  <c:v>МБОУ "Каменская СШ"</c:v>
                </c:pt>
                <c:pt idx="15">
                  <c:v>МБОУ "Малиновская СШ"</c:v>
                </c:pt>
              </c:strCache>
            </c:strRef>
          </c:cat>
          <c:val>
            <c:numRef>
              <c:f>'Р ПЛ БУ'!$B$12:$R$12</c:f>
              <c:numCache>
                <c:formatCode>_(* #\ ##0_);_(* \(#\ ##0\);_(* "-"??_);_(@_)</c:formatCode>
                <c:ptCount val="16"/>
                <c:pt idx="0">
                  <c:v>3536</c:v>
                </c:pt>
                <c:pt idx="1">
                  <c:v>132</c:v>
                </c:pt>
                <c:pt idx="2" formatCode="0">
                  <c:v>0</c:v>
                </c:pt>
                <c:pt idx="3">
                  <c:v>21</c:v>
                </c:pt>
                <c:pt idx="4">
                  <c:v>1243</c:v>
                </c:pt>
                <c:pt idx="5" formatCode="0">
                  <c:v>105</c:v>
                </c:pt>
                <c:pt idx="6">
                  <c:v>0</c:v>
                </c:pt>
                <c:pt idx="7">
                  <c:v>0</c:v>
                </c:pt>
                <c:pt idx="8">
                  <c:v>783</c:v>
                </c:pt>
                <c:pt idx="9">
                  <c:v>413</c:v>
                </c:pt>
                <c:pt idx="10">
                  <c:v>479</c:v>
                </c:pt>
                <c:pt idx="11">
                  <c:v>171</c:v>
                </c:pt>
                <c:pt idx="12">
                  <c:v>40</c:v>
                </c:pt>
                <c:pt idx="13">
                  <c:v>51</c:v>
                </c:pt>
                <c:pt idx="14">
                  <c:v>30</c:v>
                </c:pt>
                <c:pt idx="15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B89-4EFA-B217-A976C4624E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pyramid"/>
        <c:axId val="-1447176624"/>
        <c:axId val="-1447171728"/>
        <c:axId val="-1461978608"/>
      </c:bar3DChart>
      <c:catAx>
        <c:axId val="-144717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447171728"/>
        <c:crosses val="autoZero"/>
        <c:auto val="1"/>
        <c:lblAlgn val="ctr"/>
        <c:lblOffset val="100"/>
        <c:noMultiLvlLbl val="0"/>
      </c:catAx>
      <c:valAx>
        <c:axId val="-144717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447176624"/>
        <c:crosses val="autoZero"/>
        <c:crossBetween val="between"/>
      </c:valAx>
      <c:serAx>
        <c:axId val="-1461978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447171728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14</xdr:row>
      <xdr:rowOff>47625</xdr:rowOff>
    </xdr:from>
    <xdr:to>
      <xdr:col>15</xdr:col>
      <xdr:colOff>400050</xdr:colOff>
      <xdr:row>52</xdr:row>
      <xdr:rowOff>114300</xdr:rowOff>
    </xdr:to>
    <xdr:graphicFrame macro="">
      <xdr:nvGraphicFramePr>
        <xdr:cNvPr id="22267" name="Диаграмма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15</xdr:row>
      <xdr:rowOff>142875</xdr:rowOff>
    </xdr:from>
    <xdr:to>
      <xdr:col>16</xdr:col>
      <xdr:colOff>28575</xdr:colOff>
      <xdr:row>42</xdr:row>
      <xdr:rowOff>95250</xdr:rowOff>
    </xdr:to>
    <xdr:graphicFrame macro="">
      <xdr:nvGraphicFramePr>
        <xdr:cNvPr id="6542460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14</xdr:row>
      <xdr:rowOff>66675</xdr:rowOff>
    </xdr:from>
    <xdr:to>
      <xdr:col>22</xdr:col>
      <xdr:colOff>390525</xdr:colOff>
      <xdr:row>51</xdr:row>
      <xdr:rowOff>0</xdr:rowOff>
    </xdr:to>
    <xdr:graphicFrame macro="">
      <xdr:nvGraphicFramePr>
        <xdr:cNvPr id="654246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7</xdr:row>
      <xdr:rowOff>28575</xdr:rowOff>
    </xdr:from>
    <xdr:to>
      <xdr:col>20</xdr:col>
      <xdr:colOff>342900</xdr:colOff>
      <xdr:row>38</xdr:row>
      <xdr:rowOff>47625</xdr:rowOff>
    </xdr:to>
    <xdr:graphicFrame macro="">
      <xdr:nvGraphicFramePr>
        <xdr:cNvPr id="94955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14</xdr:row>
      <xdr:rowOff>28575</xdr:rowOff>
    </xdr:from>
    <xdr:to>
      <xdr:col>14</xdr:col>
      <xdr:colOff>342900</xdr:colOff>
      <xdr:row>52</xdr:row>
      <xdr:rowOff>152400</xdr:rowOff>
    </xdr:to>
    <xdr:graphicFrame macro="">
      <xdr:nvGraphicFramePr>
        <xdr:cNvPr id="247500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14</xdr:row>
      <xdr:rowOff>19050</xdr:rowOff>
    </xdr:from>
    <xdr:to>
      <xdr:col>15</xdr:col>
      <xdr:colOff>447675</xdr:colOff>
      <xdr:row>53</xdr:row>
      <xdr:rowOff>19050</xdr:rowOff>
    </xdr:to>
    <xdr:graphicFrame macro="">
      <xdr:nvGraphicFramePr>
        <xdr:cNvPr id="96084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13</xdr:row>
      <xdr:rowOff>38100</xdr:rowOff>
    </xdr:from>
    <xdr:to>
      <xdr:col>16</xdr:col>
      <xdr:colOff>581025</xdr:colOff>
      <xdr:row>41</xdr:row>
      <xdr:rowOff>114300</xdr:rowOff>
    </xdr:to>
    <xdr:graphicFrame macro="">
      <xdr:nvGraphicFramePr>
        <xdr:cNvPr id="507555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14</xdr:row>
      <xdr:rowOff>95250</xdr:rowOff>
    </xdr:from>
    <xdr:to>
      <xdr:col>18</xdr:col>
      <xdr:colOff>428625</xdr:colOff>
      <xdr:row>45</xdr:row>
      <xdr:rowOff>85725</xdr:rowOff>
    </xdr:to>
    <xdr:graphicFrame macro="">
      <xdr:nvGraphicFramePr>
        <xdr:cNvPr id="50960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14</xdr:row>
      <xdr:rowOff>104774</xdr:rowOff>
    </xdr:from>
    <xdr:to>
      <xdr:col>17</xdr:col>
      <xdr:colOff>428624</xdr:colOff>
      <xdr:row>47</xdr:row>
      <xdr:rowOff>38100</xdr:rowOff>
    </xdr:to>
    <xdr:graphicFrame macro="">
      <xdr:nvGraphicFramePr>
        <xdr:cNvPr id="519842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6</xdr:row>
      <xdr:rowOff>142875</xdr:rowOff>
    </xdr:from>
    <xdr:to>
      <xdr:col>20</xdr:col>
      <xdr:colOff>180975</xdr:colOff>
      <xdr:row>47</xdr:row>
      <xdr:rowOff>38100</xdr:rowOff>
    </xdr:to>
    <xdr:graphicFrame macro="">
      <xdr:nvGraphicFramePr>
        <xdr:cNvPr id="2696628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38"/>
  <sheetViews>
    <sheetView showGridLines="0" workbookViewId="0">
      <selection activeCell="H29" sqref="H29"/>
    </sheetView>
  </sheetViews>
  <sheetFormatPr defaultRowHeight="15.75" outlineLevelRow="1" x14ac:dyDescent="0.25"/>
  <cols>
    <col min="1" max="1" width="5.85546875" style="107" customWidth="1"/>
    <col min="2" max="2" width="14.5703125" style="248" customWidth="1"/>
    <col min="3" max="3" width="25.7109375" style="248" customWidth="1"/>
    <col min="4" max="4" width="70" style="248" customWidth="1"/>
    <col min="5" max="7" width="15.42578125" style="248" customWidth="1"/>
    <col min="8" max="8" width="13.28515625" style="247" customWidth="1"/>
  </cols>
  <sheetData>
    <row r="1" spans="1:8" x14ac:dyDescent="0.25">
      <c r="G1" s="311" t="s">
        <v>795</v>
      </c>
      <c r="H1" s="311"/>
    </row>
    <row r="2" spans="1:8" x14ac:dyDescent="0.25">
      <c r="G2" s="311" t="s">
        <v>222</v>
      </c>
      <c r="H2" s="311"/>
    </row>
    <row r="3" spans="1:8" x14ac:dyDescent="0.25">
      <c r="G3" s="271"/>
      <c r="H3" s="271"/>
    </row>
    <row r="4" spans="1:8" x14ac:dyDescent="0.25">
      <c r="G4" s="271"/>
      <c r="H4" s="271"/>
    </row>
    <row r="5" spans="1:8" ht="18.75" x14ac:dyDescent="0.3">
      <c r="B5" s="310" t="s">
        <v>794</v>
      </c>
      <c r="C5" s="310"/>
      <c r="D5" s="310"/>
      <c r="E5" s="310"/>
      <c r="F5" s="310"/>
      <c r="G5" s="310"/>
    </row>
    <row r="6" spans="1:8" x14ac:dyDescent="0.25">
      <c r="B6" s="270"/>
      <c r="C6" s="270"/>
      <c r="D6" s="270"/>
      <c r="E6" s="270"/>
      <c r="F6" s="270"/>
      <c r="G6" s="270"/>
      <c r="H6" s="269" t="s">
        <v>793</v>
      </c>
    </row>
    <row r="7" spans="1:8" ht="75" x14ac:dyDescent="0.2">
      <c r="A7" s="268" t="s">
        <v>792</v>
      </c>
      <c r="B7" s="267" t="s">
        <v>791</v>
      </c>
      <c r="C7" s="267" t="s">
        <v>790</v>
      </c>
      <c r="D7" s="267" t="s">
        <v>789</v>
      </c>
      <c r="E7" s="267" t="s">
        <v>788</v>
      </c>
      <c r="F7" s="267" t="s">
        <v>787</v>
      </c>
      <c r="G7" s="267" t="s">
        <v>27</v>
      </c>
      <c r="H7" s="266" t="s">
        <v>24</v>
      </c>
    </row>
    <row r="8" spans="1:8" ht="15" x14ac:dyDescent="0.2">
      <c r="A8" s="265"/>
      <c r="B8" s="267" t="s">
        <v>85</v>
      </c>
      <c r="C8" s="267" t="s">
        <v>86</v>
      </c>
      <c r="D8" s="267" t="s">
        <v>786</v>
      </c>
      <c r="E8" s="267" t="s">
        <v>87</v>
      </c>
      <c r="F8" s="267" t="s">
        <v>785</v>
      </c>
      <c r="G8" s="267" t="s">
        <v>784</v>
      </c>
      <c r="H8" s="287" t="s">
        <v>783</v>
      </c>
    </row>
    <row r="9" spans="1:8" x14ac:dyDescent="0.2">
      <c r="A9" s="265">
        <v>1</v>
      </c>
      <c r="B9" s="290" t="s">
        <v>774</v>
      </c>
      <c r="C9" s="306" t="s">
        <v>782</v>
      </c>
      <c r="D9" s="306"/>
      <c r="E9" s="288">
        <f>E10+E11+E12+E13+E14</f>
        <v>600</v>
      </c>
      <c r="F9" s="288">
        <f>F10+F11+F12+F13+F14</f>
        <v>8500</v>
      </c>
      <c r="G9" s="288">
        <f>G10+G11+G12+G13+G14</f>
        <v>2140.12</v>
      </c>
      <c r="H9" s="289">
        <f>G9/F9*100</f>
        <v>25.177882352941179</v>
      </c>
    </row>
    <row r="10" spans="1:8" ht="78.75" outlineLevel="1" x14ac:dyDescent="0.2">
      <c r="A10" s="272">
        <v>2</v>
      </c>
      <c r="B10" s="275" t="s">
        <v>774</v>
      </c>
      <c r="C10" s="276" t="s">
        <v>781</v>
      </c>
      <c r="D10" s="277" t="s">
        <v>780</v>
      </c>
      <c r="E10" s="273">
        <v>400</v>
      </c>
      <c r="F10" s="273">
        <v>500</v>
      </c>
      <c r="G10" s="273">
        <v>-1729.82</v>
      </c>
      <c r="H10" s="274" t="s">
        <v>667</v>
      </c>
    </row>
    <row r="11" spans="1:8" ht="94.5" outlineLevel="1" x14ac:dyDescent="0.2">
      <c r="A11" s="272">
        <f t="shared" ref="A11:A42" si="0">A10+1</f>
        <v>3</v>
      </c>
      <c r="B11" s="275" t="s">
        <v>774</v>
      </c>
      <c r="C11" s="275" t="s">
        <v>779</v>
      </c>
      <c r="D11" s="277" t="s">
        <v>778</v>
      </c>
      <c r="E11" s="273">
        <v>0</v>
      </c>
      <c r="F11" s="273">
        <v>5000</v>
      </c>
      <c r="G11" s="273">
        <v>1144.94</v>
      </c>
      <c r="H11" s="274">
        <f>G11/F11*100</f>
        <v>22.898800000000001</v>
      </c>
    </row>
    <row r="12" spans="1:8" ht="78.75" outlineLevel="1" x14ac:dyDescent="0.2">
      <c r="A12" s="272">
        <f t="shared" si="0"/>
        <v>4</v>
      </c>
      <c r="B12" s="275" t="s">
        <v>774</v>
      </c>
      <c r="C12" s="275" t="s">
        <v>777</v>
      </c>
      <c r="D12" s="277" t="s">
        <v>776</v>
      </c>
      <c r="E12" s="273">
        <v>200</v>
      </c>
      <c r="F12" s="273">
        <v>1300</v>
      </c>
      <c r="G12" s="273">
        <v>225</v>
      </c>
      <c r="H12" s="274">
        <f>G12/F12*100</f>
        <v>17.307692307692307</v>
      </c>
    </row>
    <row r="13" spans="1:8" ht="78.75" outlineLevel="1" x14ac:dyDescent="0.2">
      <c r="A13" s="272">
        <f t="shared" si="0"/>
        <v>5</v>
      </c>
      <c r="B13" s="275" t="s">
        <v>774</v>
      </c>
      <c r="C13" s="275" t="s">
        <v>775</v>
      </c>
      <c r="D13" s="277" t="s">
        <v>710</v>
      </c>
      <c r="E13" s="273">
        <v>0</v>
      </c>
      <c r="F13" s="273">
        <v>0</v>
      </c>
      <c r="G13" s="273">
        <v>250</v>
      </c>
      <c r="H13" s="274" t="s">
        <v>667</v>
      </c>
    </row>
    <row r="14" spans="1:8" ht="94.5" outlineLevel="1" x14ac:dyDescent="0.2">
      <c r="A14" s="272">
        <f t="shared" si="0"/>
        <v>6</v>
      </c>
      <c r="B14" s="275" t="s">
        <v>774</v>
      </c>
      <c r="C14" s="275" t="s">
        <v>773</v>
      </c>
      <c r="D14" s="277" t="s">
        <v>772</v>
      </c>
      <c r="E14" s="273">
        <v>0</v>
      </c>
      <c r="F14" s="273">
        <v>1700</v>
      </c>
      <c r="G14" s="273">
        <v>2250</v>
      </c>
      <c r="H14" s="274">
        <f t="shared" ref="H14:H21" si="1">G14/F14*100</f>
        <v>132.35294117647058</v>
      </c>
    </row>
    <row r="15" spans="1:8" x14ac:dyDescent="0.2">
      <c r="A15" s="272">
        <f t="shared" si="0"/>
        <v>7</v>
      </c>
      <c r="B15" s="291" t="s">
        <v>770</v>
      </c>
      <c r="C15" s="305" t="s">
        <v>771</v>
      </c>
      <c r="D15" s="305"/>
      <c r="E15" s="288">
        <f>E16</f>
        <v>96000</v>
      </c>
      <c r="F15" s="288">
        <f>F16</f>
        <v>516000</v>
      </c>
      <c r="G15" s="288">
        <f>G16</f>
        <v>516000</v>
      </c>
      <c r="H15" s="289">
        <f t="shared" si="1"/>
        <v>100</v>
      </c>
    </row>
    <row r="16" spans="1:8" ht="94.5" outlineLevel="1" x14ac:dyDescent="0.2">
      <c r="A16" s="272">
        <f t="shared" si="0"/>
        <v>8</v>
      </c>
      <c r="B16" s="275" t="s">
        <v>770</v>
      </c>
      <c r="C16" s="275" t="s">
        <v>757</v>
      </c>
      <c r="D16" s="277" t="s">
        <v>756</v>
      </c>
      <c r="E16" s="273">
        <v>96000</v>
      </c>
      <c r="F16" s="273">
        <v>516000</v>
      </c>
      <c r="G16" s="273">
        <v>516000</v>
      </c>
      <c r="H16" s="274">
        <f t="shared" si="1"/>
        <v>100</v>
      </c>
    </row>
    <row r="17" spans="1:8" ht="15.75" customHeight="1" x14ac:dyDescent="0.25">
      <c r="A17" s="272">
        <f t="shared" si="0"/>
        <v>9</v>
      </c>
      <c r="B17" s="291" t="s">
        <v>762</v>
      </c>
      <c r="C17" s="307" t="s">
        <v>769</v>
      </c>
      <c r="D17" s="307"/>
      <c r="E17" s="264">
        <f>E18+E19+E20+E21</f>
        <v>3052000</v>
      </c>
      <c r="F17" s="264">
        <f>F18+F19+F20+F21</f>
        <v>6448172</v>
      </c>
      <c r="G17" s="264">
        <f>G18+G19+G20+G21</f>
        <v>6519031.5599999996</v>
      </c>
      <c r="H17" s="289">
        <f t="shared" si="1"/>
        <v>101.09890927227127</v>
      </c>
    </row>
    <row r="18" spans="1:8" ht="31.5" outlineLevel="1" x14ac:dyDescent="0.2">
      <c r="A18" s="272">
        <f t="shared" si="0"/>
        <v>10</v>
      </c>
      <c r="B18" s="275" t="s">
        <v>762</v>
      </c>
      <c r="C18" s="275" t="s">
        <v>768</v>
      </c>
      <c r="D18" s="279" t="s">
        <v>767</v>
      </c>
      <c r="E18" s="273">
        <v>39700</v>
      </c>
      <c r="F18" s="273">
        <v>103300</v>
      </c>
      <c r="G18" s="273">
        <v>127799.73</v>
      </c>
      <c r="H18" s="274">
        <f t="shared" si="1"/>
        <v>123.71706679574055</v>
      </c>
    </row>
    <row r="19" spans="1:8" outlineLevel="1" x14ac:dyDescent="0.2">
      <c r="A19" s="272">
        <f t="shared" si="0"/>
        <v>11</v>
      </c>
      <c r="B19" s="275" t="s">
        <v>762</v>
      </c>
      <c r="C19" s="275" t="s">
        <v>766</v>
      </c>
      <c r="D19" s="279" t="s">
        <v>765</v>
      </c>
      <c r="E19" s="273">
        <v>170200</v>
      </c>
      <c r="F19" s="273">
        <v>3502772</v>
      </c>
      <c r="G19" s="273">
        <v>3504634.02</v>
      </c>
      <c r="H19" s="274">
        <f t="shared" si="1"/>
        <v>100.0531584699204</v>
      </c>
    </row>
    <row r="20" spans="1:8" outlineLevel="1" x14ac:dyDescent="0.2">
      <c r="A20" s="272">
        <f t="shared" si="0"/>
        <v>12</v>
      </c>
      <c r="B20" s="275" t="s">
        <v>762</v>
      </c>
      <c r="C20" s="275" t="s">
        <v>764</v>
      </c>
      <c r="D20" s="279" t="s">
        <v>763</v>
      </c>
      <c r="E20" s="273">
        <v>1483000</v>
      </c>
      <c r="F20" s="273">
        <v>1483000</v>
      </c>
      <c r="G20" s="273">
        <v>1180920.17</v>
      </c>
      <c r="H20" s="274">
        <f t="shared" si="1"/>
        <v>79.630490222521914</v>
      </c>
    </row>
    <row r="21" spans="1:8" outlineLevel="1" x14ac:dyDescent="0.2">
      <c r="A21" s="272">
        <f t="shared" si="0"/>
        <v>13</v>
      </c>
      <c r="B21" s="275" t="s">
        <v>762</v>
      </c>
      <c r="C21" s="275" t="s">
        <v>761</v>
      </c>
      <c r="D21" s="279" t="s">
        <v>760</v>
      </c>
      <c r="E21" s="273">
        <v>1359100</v>
      </c>
      <c r="F21" s="273">
        <v>1359100</v>
      </c>
      <c r="G21" s="273">
        <v>1705677.64</v>
      </c>
      <c r="H21" s="274">
        <f t="shared" si="1"/>
        <v>125.50052534765652</v>
      </c>
    </row>
    <row r="22" spans="1:8" ht="36" customHeight="1" x14ac:dyDescent="0.25">
      <c r="A22" s="272">
        <f t="shared" si="0"/>
        <v>14</v>
      </c>
      <c r="B22" s="291" t="s">
        <v>758</v>
      </c>
      <c r="C22" s="307" t="s">
        <v>759</v>
      </c>
      <c r="D22" s="307"/>
      <c r="E22" s="288">
        <f>E23</f>
        <v>0</v>
      </c>
      <c r="F22" s="288">
        <f>F23</f>
        <v>0</v>
      </c>
      <c r="G22" s="288">
        <f>G23</f>
        <v>68509.83</v>
      </c>
      <c r="H22" s="289" t="s">
        <v>667</v>
      </c>
    </row>
    <row r="23" spans="1:8" ht="94.5" outlineLevel="1" x14ac:dyDescent="0.2">
      <c r="A23" s="272">
        <f t="shared" si="0"/>
        <v>15</v>
      </c>
      <c r="B23" s="275" t="s">
        <v>758</v>
      </c>
      <c r="C23" s="275" t="s">
        <v>757</v>
      </c>
      <c r="D23" s="277" t="s">
        <v>756</v>
      </c>
      <c r="E23" s="273">
        <v>0</v>
      </c>
      <c r="F23" s="273">
        <v>0</v>
      </c>
      <c r="G23" s="273">
        <v>68509.83</v>
      </c>
      <c r="H23" s="274" t="s">
        <v>667</v>
      </c>
    </row>
    <row r="24" spans="1:8" ht="15.75" customHeight="1" collapsed="1" x14ac:dyDescent="0.25">
      <c r="A24" s="272">
        <f t="shared" si="0"/>
        <v>16</v>
      </c>
      <c r="B24" s="291" t="s">
        <v>748</v>
      </c>
      <c r="C24" s="308" t="s">
        <v>755</v>
      </c>
      <c r="D24" s="308"/>
      <c r="E24" s="263">
        <f>E25+E26+E27+E28</f>
        <v>169900</v>
      </c>
      <c r="F24" s="263">
        <f>F25+F26+F27+F28</f>
        <v>169900</v>
      </c>
      <c r="G24" s="263">
        <f>G25+G26+G27+G28</f>
        <v>173246.61000000002</v>
      </c>
      <c r="H24" s="289">
        <f t="shared" ref="H24:H35" si="2">G24/F24*100</f>
        <v>101.96975279576222</v>
      </c>
    </row>
    <row r="25" spans="1:8" ht="110.25" outlineLevel="1" x14ac:dyDescent="0.2">
      <c r="A25" s="272">
        <f t="shared" si="0"/>
        <v>17</v>
      </c>
      <c r="B25" s="275" t="s">
        <v>748</v>
      </c>
      <c r="C25" s="275" t="s">
        <v>754</v>
      </c>
      <c r="D25" s="277" t="s">
        <v>753</v>
      </c>
      <c r="E25" s="273">
        <v>78000</v>
      </c>
      <c r="F25" s="273">
        <v>78000</v>
      </c>
      <c r="G25" s="273">
        <v>79980.960000000006</v>
      </c>
      <c r="H25" s="274">
        <f t="shared" si="2"/>
        <v>102.53969230769231</v>
      </c>
    </row>
    <row r="26" spans="1:8" ht="126" outlineLevel="1" x14ac:dyDescent="0.2">
      <c r="A26" s="272">
        <f t="shared" si="0"/>
        <v>18</v>
      </c>
      <c r="B26" s="275" t="s">
        <v>748</v>
      </c>
      <c r="C26" s="275" t="s">
        <v>752</v>
      </c>
      <c r="D26" s="277" t="s">
        <v>751</v>
      </c>
      <c r="E26" s="273">
        <v>400</v>
      </c>
      <c r="F26" s="273">
        <v>400</v>
      </c>
      <c r="G26" s="273">
        <v>562.47</v>
      </c>
      <c r="H26" s="274">
        <f t="shared" si="2"/>
        <v>140.61750000000001</v>
      </c>
    </row>
    <row r="27" spans="1:8" ht="110.25" outlineLevel="1" x14ac:dyDescent="0.2">
      <c r="A27" s="272">
        <f t="shared" si="0"/>
        <v>19</v>
      </c>
      <c r="B27" s="275" t="s">
        <v>748</v>
      </c>
      <c r="C27" s="275" t="s">
        <v>750</v>
      </c>
      <c r="D27" s="277" t="s">
        <v>749</v>
      </c>
      <c r="E27" s="273">
        <v>102700</v>
      </c>
      <c r="F27" s="273">
        <v>102700</v>
      </c>
      <c r="G27" s="273">
        <v>106341.97</v>
      </c>
      <c r="H27" s="274">
        <f t="shared" si="2"/>
        <v>103.54622200584227</v>
      </c>
    </row>
    <row r="28" spans="1:8" ht="110.25" outlineLevel="1" x14ac:dyDescent="0.2">
      <c r="A28" s="272">
        <f t="shared" si="0"/>
        <v>20</v>
      </c>
      <c r="B28" s="275" t="s">
        <v>748</v>
      </c>
      <c r="C28" s="275" t="s">
        <v>747</v>
      </c>
      <c r="D28" s="277" t="s">
        <v>746</v>
      </c>
      <c r="E28" s="273">
        <v>-11200</v>
      </c>
      <c r="F28" s="273">
        <v>-11200</v>
      </c>
      <c r="G28" s="273">
        <v>-13638.79</v>
      </c>
      <c r="H28" s="274">
        <f t="shared" si="2"/>
        <v>121.77491071428572</v>
      </c>
    </row>
    <row r="29" spans="1:8" ht="18" customHeight="1" collapsed="1" x14ac:dyDescent="0.2">
      <c r="A29" s="272">
        <f t="shared" si="0"/>
        <v>21</v>
      </c>
      <c r="B29" s="291" t="s">
        <v>722</v>
      </c>
      <c r="C29" s="309" t="s">
        <v>745</v>
      </c>
      <c r="D29" s="309"/>
      <c r="E29" s="288">
        <f>E30+E31+E32+E33+E34+E35+E36+E37+E38+E39+E40+E41</f>
        <v>63473800</v>
      </c>
      <c r="F29" s="288">
        <f>F30+F31+F32+F33+F34+F35+F36+F37+F38+F39+F40+F41</f>
        <v>62435453</v>
      </c>
      <c r="G29" s="288">
        <f>G30+G31+G32+G33+G34+G35+G36+G37+G38+G39+G40+G41</f>
        <v>62570121.579999991</v>
      </c>
      <c r="H29" s="289">
        <f t="shared" si="2"/>
        <v>100.21569248484509</v>
      </c>
    </row>
    <row r="30" spans="1:8" ht="47.25" outlineLevel="1" x14ac:dyDescent="0.2">
      <c r="A30" s="272">
        <f t="shared" si="0"/>
        <v>22</v>
      </c>
      <c r="B30" s="275" t="s">
        <v>722</v>
      </c>
      <c r="C30" s="275" t="s">
        <v>744</v>
      </c>
      <c r="D30" s="279" t="s">
        <v>743</v>
      </c>
      <c r="E30" s="273">
        <v>295000</v>
      </c>
      <c r="F30" s="273">
        <v>346000</v>
      </c>
      <c r="G30" s="273">
        <v>381402.84</v>
      </c>
      <c r="H30" s="274">
        <f t="shared" si="2"/>
        <v>110.23203468208094</v>
      </c>
    </row>
    <row r="31" spans="1:8" ht="78.75" outlineLevel="1" x14ac:dyDescent="0.2">
      <c r="A31" s="272">
        <f t="shared" si="0"/>
        <v>23</v>
      </c>
      <c r="B31" s="275" t="s">
        <v>722</v>
      </c>
      <c r="C31" s="275" t="s">
        <v>742</v>
      </c>
      <c r="D31" s="277" t="s">
        <v>741</v>
      </c>
      <c r="E31" s="273">
        <v>57380400</v>
      </c>
      <c r="F31" s="273">
        <v>55061600</v>
      </c>
      <c r="G31" s="273">
        <v>54872243.960000001</v>
      </c>
      <c r="H31" s="274">
        <f t="shared" si="2"/>
        <v>99.656101457276947</v>
      </c>
    </row>
    <row r="32" spans="1:8" ht="110.25" outlineLevel="1" x14ac:dyDescent="0.2">
      <c r="A32" s="272">
        <f t="shared" si="0"/>
        <v>24</v>
      </c>
      <c r="B32" s="275" t="s">
        <v>722</v>
      </c>
      <c r="C32" s="275" t="s">
        <v>740</v>
      </c>
      <c r="D32" s="277" t="s">
        <v>739</v>
      </c>
      <c r="E32" s="273">
        <v>158800</v>
      </c>
      <c r="F32" s="273">
        <v>414935</v>
      </c>
      <c r="G32" s="273">
        <v>421850.18</v>
      </c>
      <c r="H32" s="274">
        <f t="shared" si="2"/>
        <v>101.66656946268692</v>
      </c>
    </row>
    <row r="33" spans="1:8" ht="47.25" outlineLevel="1" x14ac:dyDescent="0.2">
      <c r="A33" s="272">
        <f t="shared" si="0"/>
        <v>25</v>
      </c>
      <c r="B33" s="275" t="s">
        <v>722</v>
      </c>
      <c r="C33" s="275" t="s">
        <v>738</v>
      </c>
      <c r="D33" s="279" t="s">
        <v>737</v>
      </c>
      <c r="E33" s="273">
        <v>178600</v>
      </c>
      <c r="F33" s="273">
        <v>255718</v>
      </c>
      <c r="G33" s="273">
        <v>277281.58</v>
      </c>
      <c r="H33" s="274">
        <f t="shared" si="2"/>
        <v>108.43256243205406</v>
      </c>
    </row>
    <row r="34" spans="1:8" ht="31.5" outlineLevel="1" x14ac:dyDescent="0.2">
      <c r="A34" s="272">
        <f t="shared" si="0"/>
        <v>26</v>
      </c>
      <c r="B34" s="275" t="s">
        <v>722</v>
      </c>
      <c r="C34" s="275" t="s">
        <v>736</v>
      </c>
      <c r="D34" s="279" t="s">
        <v>735</v>
      </c>
      <c r="E34" s="273">
        <v>2940000</v>
      </c>
      <c r="F34" s="273">
        <v>2820000</v>
      </c>
      <c r="G34" s="273">
        <v>2728600.21</v>
      </c>
      <c r="H34" s="274">
        <f t="shared" si="2"/>
        <v>96.758872695035464</v>
      </c>
    </row>
    <row r="35" spans="1:8" ht="63" outlineLevel="1" x14ac:dyDescent="0.2">
      <c r="A35" s="272">
        <f t="shared" si="0"/>
        <v>27</v>
      </c>
      <c r="B35" s="275" t="s">
        <v>722</v>
      </c>
      <c r="C35" s="275" t="s">
        <v>734</v>
      </c>
      <c r="D35" s="277" t="s">
        <v>733</v>
      </c>
      <c r="E35" s="273">
        <v>1960000</v>
      </c>
      <c r="F35" s="273">
        <v>1960000</v>
      </c>
      <c r="G35" s="273">
        <v>1989685.66</v>
      </c>
      <c r="H35" s="274">
        <f t="shared" si="2"/>
        <v>101.5145744897959</v>
      </c>
    </row>
    <row r="36" spans="1:8" ht="47.25" outlineLevel="1" x14ac:dyDescent="0.2">
      <c r="A36" s="272">
        <f t="shared" si="0"/>
        <v>28</v>
      </c>
      <c r="B36" s="275" t="s">
        <v>722</v>
      </c>
      <c r="C36" s="275" t="s">
        <v>732</v>
      </c>
      <c r="D36" s="280" t="s">
        <v>731</v>
      </c>
      <c r="E36" s="273">
        <v>0</v>
      </c>
      <c r="F36" s="273">
        <v>0</v>
      </c>
      <c r="G36" s="273">
        <v>50.53</v>
      </c>
      <c r="H36" s="274" t="s">
        <v>667</v>
      </c>
    </row>
    <row r="37" spans="1:8" ht="31.5" outlineLevel="1" x14ac:dyDescent="0.2">
      <c r="A37" s="272">
        <f t="shared" si="0"/>
        <v>29</v>
      </c>
      <c r="B37" s="275" t="s">
        <v>722</v>
      </c>
      <c r="C37" s="275" t="s">
        <v>730</v>
      </c>
      <c r="D37" s="279" t="s">
        <v>729</v>
      </c>
      <c r="E37" s="273">
        <v>265000</v>
      </c>
      <c r="F37" s="273">
        <v>235000</v>
      </c>
      <c r="G37" s="273">
        <v>237920.73</v>
      </c>
      <c r="H37" s="274">
        <f>G37/F37*100</f>
        <v>101.24286382978724</v>
      </c>
    </row>
    <row r="38" spans="1:8" outlineLevel="1" x14ac:dyDescent="0.2">
      <c r="A38" s="272">
        <f t="shared" si="0"/>
        <v>30</v>
      </c>
      <c r="B38" s="275" t="s">
        <v>722</v>
      </c>
      <c r="C38" s="275" t="s">
        <v>728</v>
      </c>
      <c r="D38" s="279" t="s">
        <v>727</v>
      </c>
      <c r="E38" s="273">
        <v>146000</v>
      </c>
      <c r="F38" s="273">
        <v>311700</v>
      </c>
      <c r="G38" s="273">
        <v>325653.73</v>
      </c>
      <c r="H38" s="274">
        <f>G38/F38*100</f>
        <v>104.47665383381457</v>
      </c>
    </row>
    <row r="39" spans="1:8" ht="47.25" outlineLevel="1" x14ac:dyDescent="0.2">
      <c r="A39" s="272">
        <f t="shared" si="0"/>
        <v>31</v>
      </c>
      <c r="B39" s="275" t="s">
        <v>722</v>
      </c>
      <c r="C39" s="275" t="s">
        <v>726</v>
      </c>
      <c r="D39" s="279" t="s">
        <v>725</v>
      </c>
      <c r="E39" s="273">
        <v>150000</v>
      </c>
      <c r="F39" s="273">
        <v>1030500</v>
      </c>
      <c r="G39" s="273">
        <v>1322288.8600000001</v>
      </c>
      <c r="H39" s="274">
        <f>G39/F39*100</f>
        <v>128.31527025715673</v>
      </c>
    </row>
    <row r="40" spans="1:8" ht="47.25" outlineLevel="1" x14ac:dyDescent="0.2">
      <c r="A40" s="272">
        <f t="shared" si="0"/>
        <v>32</v>
      </c>
      <c r="B40" s="275" t="s">
        <v>722</v>
      </c>
      <c r="C40" s="275" t="s">
        <v>724</v>
      </c>
      <c r="D40" s="279" t="s">
        <v>723</v>
      </c>
      <c r="E40" s="273">
        <v>0</v>
      </c>
      <c r="F40" s="273">
        <v>0</v>
      </c>
      <c r="G40" s="273">
        <v>12643.3</v>
      </c>
      <c r="H40" s="274" t="s">
        <v>667</v>
      </c>
    </row>
    <row r="41" spans="1:8" ht="78.75" outlineLevel="1" x14ac:dyDescent="0.2">
      <c r="A41" s="272">
        <f t="shared" si="0"/>
        <v>33</v>
      </c>
      <c r="B41" s="275" t="s">
        <v>722</v>
      </c>
      <c r="C41" s="275" t="s">
        <v>721</v>
      </c>
      <c r="D41" s="279" t="s">
        <v>720</v>
      </c>
      <c r="E41" s="273">
        <v>0</v>
      </c>
      <c r="F41" s="273">
        <v>0</v>
      </c>
      <c r="G41" s="273">
        <v>500</v>
      </c>
      <c r="H41" s="274" t="s">
        <v>667</v>
      </c>
    </row>
    <row r="42" spans="1:8" ht="27.75" customHeight="1" collapsed="1" x14ac:dyDescent="0.2">
      <c r="A42" s="272">
        <f t="shared" si="0"/>
        <v>34</v>
      </c>
      <c r="B42" s="291" t="s">
        <v>718</v>
      </c>
      <c r="C42" s="309" t="s">
        <v>719</v>
      </c>
      <c r="D42" s="309"/>
      <c r="E42" s="288">
        <f>E43</f>
        <v>0</v>
      </c>
      <c r="F42" s="288">
        <f>F43</f>
        <v>0</v>
      </c>
      <c r="G42" s="288">
        <f>G43</f>
        <v>-56669.22</v>
      </c>
      <c r="H42" s="289">
        <v>0</v>
      </c>
    </row>
    <row r="43" spans="1:8" ht="63" outlineLevel="1" x14ac:dyDescent="0.2">
      <c r="A43" s="272">
        <f t="shared" ref="A43:A74" si="3">A42+1</f>
        <v>35</v>
      </c>
      <c r="B43" s="275" t="s">
        <v>718</v>
      </c>
      <c r="C43" s="275" t="s">
        <v>717</v>
      </c>
      <c r="D43" s="279" t="s">
        <v>716</v>
      </c>
      <c r="E43" s="273">
        <v>0</v>
      </c>
      <c r="F43" s="273">
        <v>0</v>
      </c>
      <c r="G43" s="273">
        <v>-56669.22</v>
      </c>
      <c r="H43" s="274" t="s">
        <v>667</v>
      </c>
    </row>
    <row r="44" spans="1:8" ht="31.5" customHeight="1" collapsed="1" x14ac:dyDescent="0.2">
      <c r="A44" s="272">
        <f t="shared" si="3"/>
        <v>36</v>
      </c>
      <c r="B44" s="291" t="s">
        <v>712</v>
      </c>
      <c r="C44" s="305" t="s">
        <v>715</v>
      </c>
      <c r="D44" s="305"/>
      <c r="E44" s="288">
        <f>E45+E46</f>
        <v>22500</v>
      </c>
      <c r="F44" s="288">
        <f>F45+F46</f>
        <v>2500</v>
      </c>
      <c r="G44" s="288">
        <f>G45+G46</f>
        <v>0</v>
      </c>
      <c r="H44" s="289">
        <f>G44/F44*100</f>
        <v>0</v>
      </c>
    </row>
    <row r="45" spans="1:8" ht="78.75" outlineLevel="1" x14ac:dyDescent="0.2">
      <c r="A45" s="272">
        <f t="shared" si="3"/>
        <v>37</v>
      </c>
      <c r="B45" s="275" t="s">
        <v>712</v>
      </c>
      <c r="C45" s="275" t="s">
        <v>714</v>
      </c>
      <c r="D45" s="277" t="s">
        <v>713</v>
      </c>
      <c r="E45" s="273">
        <v>20000</v>
      </c>
      <c r="F45" s="273">
        <v>0</v>
      </c>
      <c r="G45" s="273">
        <v>0</v>
      </c>
      <c r="H45" s="274" t="s">
        <v>667</v>
      </c>
    </row>
    <row r="46" spans="1:8" ht="78.75" outlineLevel="1" x14ac:dyDescent="0.2">
      <c r="A46" s="272">
        <f t="shared" si="3"/>
        <v>38</v>
      </c>
      <c r="B46" s="275" t="s">
        <v>712</v>
      </c>
      <c r="C46" s="275" t="s">
        <v>711</v>
      </c>
      <c r="D46" s="277" t="s">
        <v>710</v>
      </c>
      <c r="E46" s="273">
        <v>2500</v>
      </c>
      <c r="F46" s="273">
        <v>2500</v>
      </c>
      <c r="G46" s="273">
        <v>0</v>
      </c>
      <c r="H46" s="274" t="s">
        <v>667</v>
      </c>
    </row>
    <row r="47" spans="1:8" collapsed="1" x14ac:dyDescent="0.2">
      <c r="A47" s="272">
        <f t="shared" si="3"/>
        <v>39</v>
      </c>
      <c r="B47" s="291" t="s">
        <v>708</v>
      </c>
      <c r="C47" s="305" t="s">
        <v>709</v>
      </c>
      <c r="D47" s="305"/>
      <c r="E47" s="288">
        <f>E48+E49</f>
        <v>182000</v>
      </c>
      <c r="F47" s="288">
        <f>F48+F49</f>
        <v>213030.38</v>
      </c>
      <c r="G47" s="288">
        <f>G48+G49</f>
        <v>213030.38</v>
      </c>
      <c r="H47" s="289">
        <f t="shared" ref="H47:H54" si="4">G47/F47*100</f>
        <v>100</v>
      </c>
    </row>
    <row r="48" spans="1:8" ht="31.5" outlineLevel="1" x14ac:dyDescent="0.2">
      <c r="A48" s="272">
        <f t="shared" si="3"/>
        <v>40</v>
      </c>
      <c r="B48" s="275" t="s">
        <v>708</v>
      </c>
      <c r="C48" s="275" t="s">
        <v>546</v>
      </c>
      <c r="D48" s="279" t="s">
        <v>545</v>
      </c>
      <c r="E48" s="273">
        <v>0</v>
      </c>
      <c r="F48" s="273">
        <v>14300</v>
      </c>
      <c r="G48" s="273">
        <v>14300</v>
      </c>
      <c r="H48" s="274">
        <f t="shared" si="4"/>
        <v>100</v>
      </c>
    </row>
    <row r="49" spans="1:8" ht="78.75" outlineLevel="1" x14ac:dyDescent="0.2">
      <c r="A49" s="272">
        <f t="shared" si="3"/>
        <v>41</v>
      </c>
      <c r="B49" s="275" t="s">
        <v>708</v>
      </c>
      <c r="C49" s="275" t="s">
        <v>543</v>
      </c>
      <c r="D49" s="279" t="s">
        <v>542</v>
      </c>
      <c r="E49" s="273">
        <v>182000</v>
      </c>
      <c r="F49" s="273">
        <v>198730.38</v>
      </c>
      <c r="G49" s="273">
        <v>198730.38</v>
      </c>
      <c r="H49" s="274">
        <f t="shared" si="4"/>
        <v>100</v>
      </c>
    </row>
    <row r="50" spans="1:8" ht="39" customHeight="1" collapsed="1" x14ac:dyDescent="0.2">
      <c r="A50" s="272">
        <f t="shared" si="3"/>
        <v>42</v>
      </c>
      <c r="B50" s="291" t="s">
        <v>690</v>
      </c>
      <c r="C50" s="305" t="s">
        <v>707</v>
      </c>
      <c r="D50" s="305"/>
      <c r="E50" s="288">
        <f>E51+E52+E53+E54+E55+E56+E57+E58+E59+E60</f>
        <v>39372390</v>
      </c>
      <c r="F50" s="288">
        <f>F51+F52+F53+F54+F55+F56+F57+F58+F59+F60</f>
        <v>40507034.549999997</v>
      </c>
      <c r="G50" s="288">
        <f>G51+G52+G53+G54+G55+G56+G57+G58+G59+G60</f>
        <v>41230700.409999996</v>
      </c>
      <c r="H50" s="289">
        <f t="shared" si="4"/>
        <v>101.78651897883746</v>
      </c>
    </row>
    <row r="51" spans="1:8" ht="94.5" outlineLevel="1" x14ac:dyDescent="0.2">
      <c r="A51" s="272">
        <f t="shared" si="3"/>
        <v>43</v>
      </c>
      <c r="B51" s="275" t="s">
        <v>690</v>
      </c>
      <c r="C51" s="275" t="s">
        <v>706</v>
      </c>
      <c r="D51" s="277" t="s">
        <v>705</v>
      </c>
      <c r="E51" s="273">
        <v>35830000</v>
      </c>
      <c r="F51" s="273">
        <v>34471700</v>
      </c>
      <c r="G51" s="273">
        <v>35098888.259999998</v>
      </c>
      <c r="H51" s="274">
        <f t="shared" si="4"/>
        <v>101.819429445023</v>
      </c>
    </row>
    <row r="52" spans="1:8" ht="78.75" outlineLevel="1" x14ac:dyDescent="0.2">
      <c r="A52" s="272">
        <f t="shared" si="3"/>
        <v>44</v>
      </c>
      <c r="B52" s="275" t="s">
        <v>690</v>
      </c>
      <c r="C52" s="275" t="s">
        <v>704</v>
      </c>
      <c r="D52" s="279" t="s">
        <v>703</v>
      </c>
      <c r="E52" s="273">
        <v>1304000</v>
      </c>
      <c r="F52" s="273">
        <v>44500</v>
      </c>
      <c r="G52" s="273">
        <v>62592.51</v>
      </c>
      <c r="H52" s="274">
        <f t="shared" si="4"/>
        <v>140.65732584269662</v>
      </c>
    </row>
    <row r="53" spans="1:8" ht="31.5" outlineLevel="1" x14ac:dyDescent="0.2">
      <c r="A53" s="272">
        <f t="shared" si="3"/>
        <v>45</v>
      </c>
      <c r="B53" s="275" t="s">
        <v>690</v>
      </c>
      <c r="C53" s="275" t="s">
        <v>702</v>
      </c>
      <c r="D53" s="279" t="s">
        <v>701</v>
      </c>
      <c r="E53" s="273">
        <v>1628300</v>
      </c>
      <c r="F53" s="273">
        <v>2414882</v>
      </c>
      <c r="G53" s="273">
        <v>2429732.36</v>
      </c>
      <c r="H53" s="274">
        <f t="shared" si="4"/>
        <v>100.61495178646409</v>
      </c>
    </row>
    <row r="54" spans="1:8" ht="141.75" outlineLevel="1" x14ac:dyDescent="0.2">
      <c r="A54" s="272">
        <f t="shared" si="3"/>
        <v>46</v>
      </c>
      <c r="B54" s="275" t="s">
        <v>690</v>
      </c>
      <c r="C54" s="275" t="s">
        <v>700</v>
      </c>
      <c r="D54" s="277" t="s">
        <v>699</v>
      </c>
      <c r="E54" s="273">
        <v>85600</v>
      </c>
      <c r="F54" s="273">
        <v>85600</v>
      </c>
      <c r="G54" s="273">
        <v>91201.46</v>
      </c>
      <c r="H54" s="274">
        <f t="shared" si="4"/>
        <v>106.543761682243</v>
      </c>
    </row>
    <row r="55" spans="1:8" ht="78.75" outlineLevel="1" x14ac:dyDescent="0.2">
      <c r="A55" s="272">
        <f t="shared" si="3"/>
        <v>47</v>
      </c>
      <c r="B55" s="275" t="s">
        <v>690</v>
      </c>
      <c r="C55" s="275" t="s">
        <v>698</v>
      </c>
      <c r="D55" s="279" t="s">
        <v>697</v>
      </c>
      <c r="E55" s="273">
        <v>0</v>
      </c>
      <c r="F55" s="273">
        <v>0</v>
      </c>
      <c r="G55" s="273">
        <v>-4333.95</v>
      </c>
      <c r="H55" s="274" t="s">
        <v>667</v>
      </c>
    </row>
    <row r="56" spans="1:8" ht="31.5" outlineLevel="1" x14ac:dyDescent="0.2">
      <c r="A56" s="272">
        <f t="shared" si="3"/>
        <v>48</v>
      </c>
      <c r="B56" s="275" t="s">
        <v>690</v>
      </c>
      <c r="C56" s="275" t="s">
        <v>546</v>
      </c>
      <c r="D56" s="279" t="s">
        <v>545</v>
      </c>
      <c r="E56" s="273">
        <v>0</v>
      </c>
      <c r="F56" s="273">
        <v>699426</v>
      </c>
      <c r="G56" s="273">
        <v>701355.31</v>
      </c>
      <c r="H56" s="274">
        <f>G56/F56*100</f>
        <v>100.27584190464754</v>
      </c>
    </row>
    <row r="57" spans="1:8" ht="94.5" outlineLevel="1" x14ac:dyDescent="0.2">
      <c r="A57" s="272">
        <f t="shared" si="3"/>
        <v>49</v>
      </c>
      <c r="B57" s="275" t="s">
        <v>690</v>
      </c>
      <c r="C57" s="275" t="s">
        <v>696</v>
      </c>
      <c r="D57" s="277" t="s">
        <v>695</v>
      </c>
      <c r="E57" s="273">
        <v>233000</v>
      </c>
      <c r="F57" s="273">
        <v>342936.55</v>
      </c>
      <c r="G57" s="273">
        <v>342936.55</v>
      </c>
      <c r="H57" s="274">
        <f>G57/F57*100</f>
        <v>100</v>
      </c>
    </row>
    <row r="58" spans="1:8" ht="63" outlineLevel="1" x14ac:dyDescent="0.2">
      <c r="A58" s="272">
        <f t="shared" si="3"/>
        <v>50</v>
      </c>
      <c r="B58" s="275" t="s">
        <v>690</v>
      </c>
      <c r="C58" s="275" t="s">
        <v>694</v>
      </c>
      <c r="D58" s="279" t="s">
        <v>693</v>
      </c>
      <c r="E58" s="273">
        <v>257000</v>
      </c>
      <c r="F58" s="273">
        <v>2413500</v>
      </c>
      <c r="G58" s="273">
        <v>2497018.7200000002</v>
      </c>
      <c r="H58" s="274">
        <f>G58/F58*100</f>
        <v>103.46048145846282</v>
      </c>
    </row>
    <row r="59" spans="1:8" ht="94.5" outlineLevel="1" x14ac:dyDescent="0.2">
      <c r="A59" s="272">
        <f t="shared" si="3"/>
        <v>51</v>
      </c>
      <c r="B59" s="275" t="s">
        <v>690</v>
      </c>
      <c r="C59" s="275" t="s">
        <v>692</v>
      </c>
      <c r="D59" s="277" t="s">
        <v>691</v>
      </c>
      <c r="E59" s="273">
        <v>34490</v>
      </c>
      <c r="F59" s="273">
        <v>34490</v>
      </c>
      <c r="G59" s="273">
        <v>20225.63</v>
      </c>
      <c r="H59" s="274">
        <f>G59/F59*100</f>
        <v>58.642012177442737</v>
      </c>
    </row>
    <row r="60" spans="1:8" ht="31.5" outlineLevel="1" x14ac:dyDescent="0.2">
      <c r="A60" s="272">
        <f t="shared" si="3"/>
        <v>52</v>
      </c>
      <c r="B60" s="275" t="s">
        <v>690</v>
      </c>
      <c r="C60" s="275" t="s">
        <v>689</v>
      </c>
      <c r="D60" s="279" t="s">
        <v>688</v>
      </c>
      <c r="E60" s="273">
        <v>0</v>
      </c>
      <c r="F60" s="273">
        <v>0</v>
      </c>
      <c r="G60" s="273">
        <v>-8916.44</v>
      </c>
      <c r="H60" s="274" t="s">
        <v>667</v>
      </c>
    </row>
    <row r="61" spans="1:8" ht="30" customHeight="1" collapsed="1" x14ac:dyDescent="0.2">
      <c r="A61" s="272">
        <f t="shared" si="3"/>
        <v>53</v>
      </c>
      <c r="B61" s="291" t="s">
        <v>685</v>
      </c>
      <c r="C61" s="305" t="s">
        <v>37</v>
      </c>
      <c r="D61" s="305"/>
      <c r="E61" s="288">
        <f>E62+E63+E64+E65</f>
        <v>1250100</v>
      </c>
      <c r="F61" s="288">
        <f>F62+F63+F64+F65</f>
        <v>1405441.22</v>
      </c>
      <c r="G61" s="288">
        <f>G62+G63+G64+G65</f>
        <v>1346592.2100000002</v>
      </c>
      <c r="H61" s="289">
        <f>G61/F61*100</f>
        <v>95.812773301184393</v>
      </c>
    </row>
    <row r="62" spans="1:8" ht="31.5" outlineLevel="1" x14ac:dyDescent="0.2">
      <c r="A62" s="272">
        <f t="shared" si="3"/>
        <v>54</v>
      </c>
      <c r="B62" s="275" t="s">
        <v>685</v>
      </c>
      <c r="C62" s="275" t="s">
        <v>687</v>
      </c>
      <c r="D62" s="279" t="s">
        <v>686</v>
      </c>
      <c r="E62" s="273">
        <v>1250100</v>
      </c>
      <c r="F62" s="273">
        <v>920100</v>
      </c>
      <c r="G62" s="273">
        <v>835632.88</v>
      </c>
      <c r="H62" s="274">
        <f>G62/F62*100</f>
        <v>90.819789153352886</v>
      </c>
    </row>
    <row r="63" spans="1:8" ht="31.5" outlineLevel="1" x14ac:dyDescent="0.2">
      <c r="A63" s="272">
        <f t="shared" si="3"/>
        <v>55</v>
      </c>
      <c r="B63" s="275" t="s">
        <v>685</v>
      </c>
      <c r="C63" s="275" t="s">
        <v>546</v>
      </c>
      <c r="D63" s="279" t="s">
        <v>545</v>
      </c>
      <c r="E63" s="273">
        <v>0</v>
      </c>
      <c r="F63" s="273">
        <v>305645.90000000002</v>
      </c>
      <c r="G63" s="273">
        <v>305645.90000000002</v>
      </c>
      <c r="H63" s="274">
        <f>G63/F63*100</f>
        <v>100</v>
      </c>
    </row>
    <row r="64" spans="1:8" ht="78.75" outlineLevel="1" x14ac:dyDescent="0.2">
      <c r="A64" s="272">
        <f t="shared" si="3"/>
        <v>56</v>
      </c>
      <c r="B64" s="275" t="s">
        <v>685</v>
      </c>
      <c r="C64" s="275" t="s">
        <v>543</v>
      </c>
      <c r="D64" s="279" t="s">
        <v>542</v>
      </c>
      <c r="E64" s="273">
        <v>0</v>
      </c>
      <c r="F64" s="273">
        <v>0</v>
      </c>
      <c r="G64" s="273">
        <v>25618.11</v>
      </c>
      <c r="H64" s="274" t="s">
        <v>667</v>
      </c>
    </row>
    <row r="65" spans="1:8" ht="31.5" outlineLevel="1" x14ac:dyDescent="0.2">
      <c r="A65" s="272">
        <f t="shared" si="3"/>
        <v>57</v>
      </c>
      <c r="B65" s="275" t="s">
        <v>685</v>
      </c>
      <c r="C65" s="275" t="s">
        <v>684</v>
      </c>
      <c r="D65" s="279" t="s">
        <v>683</v>
      </c>
      <c r="E65" s="273">
        <v>0</v>
      </c>
      <c r="F65" s="273">
        <v>179695.32</v>
      </c>
      <c r="G65" s="273">
        <v>179695.32</v>
      </c>
      <c r="H65" s="274">
        <f t="shared" ref="H65:H73" si="5">G65/F65*100</f>
        <v>100</v>
      </c>
    </row>
    <row r="66" spans="1:8" ht="39.75" customHeight="1" collapsed="1" x14ac:dyDescent="0.2">
      <c r="A66" s="272">
        <f t="shared" si="3"/>
        <v>58</v>
      </c>
      <c r="B66" s="291" t="s">
        <v>550</v>
      </c>
      <c r="C66" s="305" t="s">
        <v>682</v>
      </c>
      <c r="D66" s="305"/>
      <c r="E66" s="288">
        <f>SUM(E67:E133)</f>
        <v>593725986</v>
      </c>
      <c r="F66" s="288">
        <f>SUM(F67:F133)</f>
        <v>737320577.06999993</v>
      </c>
      <c r="G66" s="288">
        <f>SUM(G67:G133)</f>
        <v>729239607.4000001</v>
      </c>
      <c r="H66" s="289">
        <f t="shared" si="5"/>
        <v>98.904008660369641</v>
      </c>
    </row>
    <row r="67" spans="1:8" ht="31.5" outlineLevel="1" x14ac:dyDescent="0.2">
      <c r="A67" s="272">
        <f t="shared" si="3"/>
        <v>59</v>
      </c>
      <c r="B67" s="275" t="s">
        <v>550</v>
      </c>
      <c r="C67" s="275" t="s">
        <v>546</v>
      </c>
      <c r="D67" s="250" t="s">
        <v>545</v>
      </c>
      <c r="E67" s="273">
        <v>0</v>
      </c>
      <c r="F67" s="273">
        <v>6227.49</v>
      </c>
      <c r="G67" s="273">
        <v>6467.39</v>
      </c>
      <c r="H67" s="274">
        <f t="shared" si="5"/>
        <v>103.85227435130366</v>
      </c>
    </row>
    <row r="68" spans="1:8" ht="31.5" outlineLevel="1" x14ac:dyDescent="0.2">
      <c r="A68" s="272">
        <f t="shared" si="3"/>
        <v>60</v>
      </c>
      <c r="B68" s="275" t="s">
        <v>550</v>
      </c>
      <c r="C68" s="275" t="s">
        <v>681</v>
      </c>
      <c r="D68" s="250" t="s">
        <v>680</v>
      </c>
      <c r="E68" s="273">
        <v>212566900</v>
      </c>
      <c r="F68" s="273">
        <v>212566900</v>
      </c>
      <c r="G68" s="273">
        <v>212566900</v>
      </c>
      <c r="H68" s="274">
        <f t="shared" si="5"/>
        <v>100</v>
      </c>
    </row>
    <row r="69" spans="1:8" ht="31.5" outlineLevel="1" x14ac:dyDescent="0.2">
      <c r="A69" s="272">
        <f t="shared" si="3"/>
        <v>61</v>
      </c>
      <c r="B69" s="275" t="s">
        <v>550</v>
      </c>
      <c r="C69" s="275" t="s">
        <v>679</v>
      </c>
      <c r="D69" s="253" t="s">
        <v>678</v>
      </c>
      <c r="E69" s="273">
        <v>18198700</v>
      </c>
      <c r="F69" s="273">
        <v>43498700</v>
      </c>
      <c r="G69" s="273">
        <v>43498700</v>
      </c>
      <c r="H69" s="274">
        <f t="shared" si="5"/>
        <v>100</v>
      </c>
    </row>
    <row r="70" spans="1:8" ht="45" outlineLevel="1" x14ac:dyDescent="0.2">
      <c r="A70" s="272">
        <f t="shared" si="3"/>
        <v>62</v>
      </c>
      <c r="B70" s="275" t="s">
        <v>550</v>
      </c>
      <c r="C70" s="275" t="s">
        <v>677</v>
      </c>
      <c r="D70" s="281" t="s">
        <v>676</v>
      </c>
      <c r="E70" s="273">
        <v>0</v>
      </c>
      <c r="F70" s="273">
        <v>9320200</v>
      </c>
      <c r="G70" s="273">
        <v>9320200</v>
      </c>
      <c r="H70" s="274">
        <f t="shared" si="5"/>
        <v>100</v>
      </c>
    </row>
    <row r="71" spans="1:8" ht="110.25" outlineLevel="1" x14ac:dyDescent="0.2">
      <c r="A71" s="272">
        <f t="shared" si="3"/>
        <v>63</v>
      </c>
      <c r="B71" s="275" t="s">
        <v>550</v>
      </c>
      <c r="C71" s="275" t="s">
        <v>675</v>
      </c>
      <c r="D71" s="282" t="s">
        <v>674</v>
      </c>
      <c r="E71" s="273">
        <v>6969400</v>
      </c>
      <c r="F71" s="273">
        <v>4853925.2699999996</v>
      </c>
      <c r="G71" s="273">
        <v>4853925.2699999996</v>
      </c>
      <c r="H71" s="274">
        <f t="shared" si="5"/>
        <v>100</v>
      </c>
    </row>
    <row r="72" spans="1:8" ht="78.75" outlineLevel="1" x14ac:dyDescent="0.2">
      <c r="A72" s="272">
        <f t="shared" si="3"/>
        <v>64</v>
      </c>
      <c r="B72" s="275" t="s">
        <v>550</v>
      </c>
      <c r="C72" s="275" t="s">
        <v>673</v>
      </c>
      <c r="D72" s="282" t="s">
        <v>672</v>
      </c>
      <c r="E72" s="273">
        <v>3239700</v>
      </c>
      <c r="F72" s="273">
        <v>2551015.0099999998</v>
      </c>
      <c r="G72" s="273">
        <v>2551015.0099999998</v>
      </c>
      <c r="H72" s="274">
        <f t="shared" si="5"/>
        <v>100</v>
      </c>
    </row>
    <row r="73" spans="1:8" ht="94.5" outlineLevel="1" x14ac:dyDescent="0.2">
      <c r="A73" s="272">
        <f t="shared" si="3"/>
        <v>65</v>
      </c>
      <c r="B73" s="275" t="s">
        <v>550</v>
      </c>
      <c r="C73" s="275" t="s">
        <v>671</v>
      </c>
      <c r="D73" s="282" t="s">
        <v>670</v>
      </c>
      <c r="E73" s="273">
        <v>1954300</v>
      </c>
      <c r="F73" s="273">
        <v>2672941.5299999998</v>
      </c>
      <c r="G73" s="273">
        <v>2670770.62</v>
      </c>
      <c r="H73" s="274">
        <f t="shared" si="5"/>
        <v>99.918781986974494</v>
      </c>
    </row>
    <row r="74" spans="1:8" ht="63" outlineLevel="1" x14ac:dyDescent="0.2">
      <c r="A74" s="272">
        <f t="shared" si="3"/>
        <v>66</v>
      </c>
      <c r="B74" s="275" t="s">
        <v>550</v>
      </c>
      <c r="C74" s="275" t="s">
        <v>669</v>
      </c>
      <c r="D74" s="280" t="s">
        <v>668</v>
      </c>
      <c r="E74" s="273">
        <v>3861700</v>
      </c>
      <c r="F74" s="273">
        <v>0</v>
      </c>
      <c r="G74" s="273">
        <v>0</v>
      </c>
      <c r="H74" s="274" t="s">
        <v>667</v>
      </c>
    </row>
    <row r="75" spans="1:8" ht="78.75" outlineLevel="1" x14ac:dyDescent="0.2">
      <c r="A75" s="272">
        <f t="shared" ref="A75:A106" si="6">A74+1</f>
        <v>67</v>
      </c>
      <c r="B75" s="275" t="s">
        <v>550</v>
      </c>
      <c r="C75" s="275" t="s">
        <v>666</v>
      </c>
      <c r="D75" s="250" t="s">
        <v>665</v>
      </c>
      <c r="E75" s="273">
        <v>94100</v>
      </c>
      <c r="F75" s="273">
        <v>105000</v>
      </c>
      <c r="G75" s="273">
        <v>105000</v>
      </c>
      <c r="H75" s="274">
        <f t="shared" ref="H75:H106" si="7">G75/F75*100</f>
        <v>100</v>
      </c>
    </row>
    <row r="76" spans="1:8" ht="110.25" outlineLevel="1" x14ac:dyDescent="0.2">
      <c r="A76" s="272">
        <f t="shared" si="6"/>
        <v>68</v>
      </c>
      <c r="B76" s="275" t="s">
        <v>550</v>
      </c>
      <c r="C76" s="275" t="s">
        <v>664</v>
      </c>
      <c r="D76" s="282" t="s">
        <v>663</v>
      </c>
      <c r="E76" s="273">
        <v>7505000</v>
      </c>
      <c r="F76" s="273">
        <v>5647955.9699999997</v>
      </c>
      <c r="G76" s="273">
        <v>4879676.01</v>
      </c>
      <c r="H76" s="274">
        <f t="shared" si="7"/>
        <v>86.397203447037498</v>
      </c>
    </row>
    <row r="77" spans="1:8" ht="63" outlineLevel="1" x14ac:dyDescent="0.2">
      <c r="A77" s="272">
        <f t="shared" si="6"/>
        <v>69</v>
      </c>
      <c r="B77" s="275" t="s">
        <v>550</v>
      </c>
      <c r="C77" s="275" t="s">
        <v>662</v>
      </c>
      <c r="D77" s="280" t="s">
        <v>661</v>
      </c>
      <c r="E77" s="273">
        <v>0</v>
      </c>
      <c r="F77" s="273">
        <v>1009300</v>
      </c>
      <c r="G77" s="273">
        <v>1009300</v>
      </c>
      <c r="H77" s="274">
        <f t="shared" si="7"/>
        <v>100</v>
      </c>
    </row>
    <row r="78" spans="1:8" ht="31.5" outlineLevel="1" x14ac:dyDescent="0.2">
      <c r="A78" s="272">
        <f t="shared" si="6"/>
        <v>70</v>
      </c>
      <c r="B78" s="275" t="s">
        <v>550</v>
      </c>
      <c r="C78" s="275" t="s">
        <v>660</v>
      </c>
      <c r="D78" s="280" t="s">
        <v>659</v>
      </c>
      <c r="E78" s="273">
        <v>0</v>
      </c>
      <c r="F78" s="273">
        <v>2077171.33</v>
      </c>
      <c r="G78" s="273">
        <v>2077171.33</v>
      </c>
      <c r="H78" s="274">
        <f t="shared" si="7"/>
        <v>100</v>
      </c>
    </row>
    <row r="79" spans="1:8" ht="31.5" outlineLevel="1" x14ac:dyDescent="0.2">
      <c r="A79" s="272">
        <f t="shared" si="6"/>
        <v>71</v>
      </c>
      <c r="B79" s="275" t="s">
        <v>550</v>
      </c>
      <c r="C79" s="275" t="s">
        <v>658</v>
      </c>
      <c r="D79" s="280" t="s">
        <v>657</v>
      </c>
      <c r="E79" s="273">
        <v>0</v>
      </c>
      <c r="F79" s="273">
        <v>110300</v>
      </c>
      <c r="G79" s="273">
        <v>110300</v>
      </c>
      <c r="H79" s="274">
        <f t="shared" si="7"/>
        <v>100</v>
      </c>
    </row>
    <row r="80" spans="1:8" ht="63" outlineLevel="1" x14ac:dyDescent="0.2">
      <c r="A80" s="272">
        <f t="shared" si="6"/>
        <v>72</v>
      </c>
      <c r="B80" s="275" t="s">
        <v>550</v>
      </c>
      <c r="C80" s="275" t="s">
        <v>656</v>
      </c>
      <c r="D80" s="250" t="s">
        <v>655</v>
      </c>
      <c r="E80" s="273">
        <v>309600</v>
      </c>
      <c r="F80" s="273">
        <v>309600</v>
      </c>
      <c r="G80" s="273">
        <v>309600</v>
      </c>
      <c r="H80" s="274">
        <f t="shared" si="7"/>
        <v>100</v>
      </c>
    </row>
    <row r="81" spans="1:8" ht="94.5" outlineLevel="1" x14ac:dyDescent="0.2">
      <c r="A81" s="272">
        <f t="shared" si="6"/>
        <v>73</v>
      </c>
      <c r="B81" s="275" t="s">
        <v>550</v>
      </c>
      <c r="C81" s="275" t="s">
        <v>654</v>
      </c>
      <c r="D81" s="259" t="s">
        <v>653</v>
      </c>
      <c r="E81" s="273">
        <v>1200000</v>
      </c>
      <c r="F81" s="273">
        <v>1200000</v>
      </c>
      <c r="G81" s="273">
        <v>1200000</v>
      </c>
      <c r="H81" s="274">
        <f t="shared" si="7"/>
        <v>100</v>
      </c>
    </row>
    <row r="82" spans="1:8" ht="47.25" outlineLevel="1" x14ac:dyDescent="0.25">
      <c r="A82" s="272">
        <f t="shared" si="6"/>
        <v>74</v>
      </c>
      <c r="B82" s="275" t="s">
        <v>550</v>
      </c>
      <c r="C82" s="275" t="s">
        <v>652</v>
      </c>
      <c r="D82" s="262" t="s">
        <v>651</v>
      </c>
      <c r="E82" s="273">
        <v>0</v>
      </c>
      <c r="F82" s="273">
        <v>3620</v>
      </c>
      <c r="G82" s="273">
        <v>3620</v>
      </c>
      <c r="H82" s="274">
        <f t="shared" si="7"/>
        <v>100</v>
      </c>
    </row>
    <row r="83" spans="1:8" ht="31.5" outlineLevel="1" x14ac:dyDescent="0.2">
      <c r="A83" s="272">
        <f t="shared" si="6"/>
        <v>75</v>
      </c>
      <c r="B83" s="275" t="s">
        <v>550</v>
      </c>
      <c r="C83" s="275" t="s">
        <v>650</v>
      </c>
      <c r="D83" s="252" t="s">
        <v>649</v>
      </c>
      <c r="E83" s="273">
        <v>1281821</v>
      </c>
      <c r="F83" s="273">
        <v>1281800</v>
      </c>
      <c r="G83" s="273">
        <v>1281800</v>
      </c>
      <c r="H83" s="274">
        <f t="shared" si="7"/>
        <v>100</v>
      </c>
    </row>
    <row r="84" spans="1:8" ht="31.5" outlineLevel="1" x14ac:dyDescent="0.2">
      <c r="A84" s="272">
        <f t="shared" si="6"/>
        <v>76</v>
      </c>
      <c r="B84" s="275" t="s">
        <v>550</v>
      </c>
      <c r="C84" s="275" t="s">
        <v>648</v>
      </c>
      <c r="D84" s="250" t="s">
        <v>647</v>
      </c>
      <c r="E84" s="273">
        <v>0</v>
      </c>
      <c r="F84" s="273">
        <v>500000</v>
      </c>
      <c r="G84" s="273">
        <v>450032.75</v>
      </c>
      <c r="H84" s="274">
        <f t="shared" si="7"/>
        <v>90.00654999999999</v>
      </c>
    </row>
    <row r="85" spans="1:8" ht="47.25" outlineLevel="1" x14ac:dyDescent="0.2">
      <c r="A85" s="272">
        <f t="shared" si="6"/>
        <v>77</v>
      </c>
      <c r="B85" s="275" t="s">
        <v>550</v>
      </c>
      <c r="C85" s="275" t="s">
        <v>646</v>
      </c>
      <c r="D85" s="250" t="s">
        <v>645</v>
      </c>
      <c r="E85" s="273">
        <v>0</v>
      </c>
      <c r="F85" s="273">
        <v>3000000</v>
      </c>
      <c r="G85" s="273">
        <v>2980101.35</v>
      </c>
      <c r="H85" s="274">
        <f t="shared" si="7"/>
        <v>99.336711666666673</v>
      </c>
    </row>
    <row r="86" spans="1:8" ht="78.75" outlineLevel="1" x14ac:dyDescent="0.2">
      <c r="A86" s="272">
        <f t="shared" si="6"/>
        <v>78</v>
      </c>
      <c r="B86" s="275" t="s">
        <v>550</v>
      </c>
      <c r="C86" s="275" t="s">
        <v>644</v>
      </c>
      <c r="D86" s="261" t="s">
        <v>643</v>
      </c>
      <c r="E86" s="273">
        <v>0</v>
      </c>
      <c r="F86" s="273">
        <v>1606600</v>
      </c>
      <c r="G86" s="273">
        <v>0</v>
      </c>
      <c r="H86" s="274">
        <f t="shared" si="7"/>
        <v>0</v>
      </c>
    </row>
    <row r="87" spans="1:8" ht="47.25" outlineLevel="1" x14ac:dyDescent="0.2">
      <c r="A87" s="272">
        <f t="shared" si="6"/>
        <v>79</v>
      </c>
      <c r="B87" s="275" t="s">
        <v>550</v>
      </c>
      <c r="C87" s="275" t="s">
        <v>642</v>
      </c>
      <c r="D87" s="252" t="s">
        <v>641</v>
      </c>
      <c r="E87" s="273">
        <v>0</v>
      </c>
      <c r="F87" s="273">
        <v>200000</v>
      </c>
      <c r="G87" s="273">
        <v>200000</v>
      </c>
      <c r="H87" s="274">
        <f t="shared" si="7"/>
        <v>100</v>
      </c>
    </row>
    <row r="88" spans="1:8" ht="31.5" outlineLevel="1" x14ac:dyDescent="0.2">
      <c r="A88" s="272">
        <f t="shared" si="6"/>
        <v>80</v>
      </c>
      <c r="B88" s="275" t="s">
        <v>550</v>
      </c>
      <c r="C88" s="275" t="s">
        <v>640</v>
      </c>
      <c r="D88" s="258" t="s">
        <v>639</v>
      </c>
      <c r="E88" s="273">
        <v>383200</v>
      </c>
      <c r="F88" s="273">
        <v>383200</v>
      </c>
      <c r="G88" s="273">
        <v>383200</v>
      </c>
      <c r="H88" s="274">
        <f t="shared" si="7"/>
        <v>100</v>
      </c>
    </row>
    <row r="89" spans="1:8" ht="47.25" outlineLevel="1" x14ac:dyDescent="0.2">
      <c r="A89" s="272">
        <f t="shared" si="6"/>
        <v>81</v>
      </c>
      <c r="B89" s="275" t="s">
        <v>550</v>
      </c>
      <c r="C89" s="275" t="s">
        <v>638</v>
      </c>
      <c r="D89" s="260" t="s">
        <v>637</v>
      </c>
      <c r="E89" s="273">
        <v>0</v>
      </c>
      <c r="F89" s="273">
        <v>300000</v>
      </c>
      <c r="G89" s="273">
        <v>300000</v>
      </c>
      <c r="H89" s="274">
        <f t="shared" si="7"/>
        <v>100</v>
      </c>
    </row>
    <row r="90" spans="1:8" ht="47.25" outlineLevel="1" x14ac:dyDescent="0.2">
      <c r="A90" s="272">
        <f t="shared" si="6"/>
        <v>82</v>
      </c>
      <c r="B90" s="275" t="s">
        <v>550</v>
      </c>
      <c r="C90" s="275" t="s">
        <v>636</v>
      </c>
      <c r="D90" s="250" t="s">
        <v>635</v>
      </c>
      <c r="E90" s="273">
        <v>0</v>
      </c>
      <c r="F90" s="273">
        <v>853900</v>
      </c>
      <c r="G90" s="273">
        <v>853900</v>
      </c>
      <c r="H90" s="274">
        <f t="shared" si="7"/>
        <v>100</v>
      </c>
    </row>
    <row r="91" spans="1:8" ht="47.25" outlineLevel="1" x14ac:dyDescent="0.25">
      <c r="A91" s="272">
        <f t="shared" si="6"/>
        <v>83</v>
      </c>
      <c r="B91" s="275" t="s">
        <v>550</v>
      </c>
      <c r="C91" s="275" t="s">
        <v>634</v>
      </c>
      <c r="D91" s="283" t="s">
        <v>633</v>
      </c>
      <c r="E91" s="273">
        <v>0</v>
      </c>
      <c r="F91" s="273">
        <v>3848700</v>
      </c>
      <c r="G91" s="273">
        <v>874819</v>
      </c>
      <c r="H91" s="274">
        <f t="shared" si="7"/>
        <v>22.730246576766181</v>
      </c>
    </row>
    <row r="92" spans="1:8" ht="47.25" outlineLevel="1" x14ac:dyDescent="0.2">
      <c r="A92" s="272">
        <f t="shared" si="6"/>
        <v>84</v>
      </c>
      <c r="B92" s="275" t="s">
        <v>550</v>
      </c>
      <c r="C92" s="275" t="s">
        <v>632</v>
      </c>
      <c r="D92" s="259" t="s">
        <v>631</v>
      </c>
      <c r="E92" s="273">
        <v>267100</v>
      </c>
      <c r="F92" s="273">
        <v>267100</v>
      </c>
      <c r="G92" s="273">
        <v>267100</v>
      </c>
      <c r="H92" s="274">
        <f t="shared" si="7"/>
        <v>100</v>
      </c>
    </row>
    <row r="93" spans="1:8" ht="47.25" outlineLevel="1" x14ac:dyDescent="0.2">
      <c r="A93" s="272">
        <f t="shared" si="6"/>
        <v>85</v>
      </c>
      <c r="B93" s="275" t="s">
        <v>550</v>
      </c>
      <c r="C93" s="275" t="s">
        <v>630</v>
      </c>
      <c r="D93" s="250" t="s">
        <v>629</v>
      </c>
      <c r="E93" s="273">
        <v>3322200</v>
      </c>
      <c r="F93" s="273">
        <v>3322200</v>
      </c>
      <c r="G93" s="273">
        <v>3322200</v>
      </c>
      <c r="H93" s="274">
        <f t="shared" si="7"/>
        <v>100</v>
      </c>
    </row>
    <row r="94" spans="1:8" ht="63" outlineLevel="1" x14ac:dyDescent="0.2">
      <c r="A94" s="272">
        <f t="shared" si="6"/>
        <v>86</v>
      </c>
      <c r="B94" s="275" t="s">
        <v>550</v>
      </c>
      <c r="C94" s="275" t="s">
        <v>628</v>
      </c>
      <c r="D94" s="258" t="s">
        <v>627</v>
      </c>
      <c r="E94" s="273">
        <v>9191000</v>
      </c>
      <c r="F94" s="273">
        <v>9191000</v>
      </c>
      <c r="G94" s="273">
        <v>8772304.9800000004</v>
      </c>
      <c r="H94" s="274">
        <f t="shared" si="7"/>
        <v>95.44451071700577</v>
      </c>
    </row>
    <row r="95" spans="1:8" ht="47.25" outlineLevel="1" x14ac:dyDescent="0.2">
      <c r="A95" s="272">
        <f t="shared" si="6"/>
        <v>87</v>
      </c>
      <c r="B95" s="275" t="s">
        <v>550</v>
      </c>
      <c r="C95" s="275" t="s">
        <v>626</v>
      </c>
      <c r="D95" s="255" t="s">
        <v>625</v>
      </c>
      <c r="E95" s="273">
        <v>233200</v>
      </c>
      <c r="F95" s="273">
        <v>233200</v>
      </c>
      <c r="G95" s="273">
        <v>233200</v>
      </c>
      <c r="H95" s="274">
        <f t="shared" si="7"/>
        <v>100</v>
      </c>
    </row>
    <row r="96" spans="1:8" ht="63" outlineLevel="1" x14ac:dyDescent="0.2">
      <c r="A96" s="272">
        <f t="shared" si="6"/>
        <v>88</v>
      </c>
      <c r="B96" s="275" t="s">
        <v>550</v>
      </c>
      <c r="C96" s="275" t="s">
        <v>624</v>
      </c>
      <c r="D96" s="255" t="s">
        <v>623</v>
      </c>
      <c r="E96" s="273">
        <v>2030000</v>
      </c>
      <c r="F96" s="273">
        <v>2320000</v>
      </c>
      <c r="G96" s="273">
        <v>2315556.16</v>
      </c>
      <c r="H96" s="274">
        <f t="shared" si="7"/>
        <v>99.808455172413801</v>
      </c>
    </row>
    <row r="97" spans="1:8" ht="141.75" outlineLevel="1" x14ac:dyDescent="0.2">
      <c r="A97" s="272">
        <f t="shared" si="6"/>
        <v>89</v>
      </c>
      <c r="B97" s="275" t="s">
        <v>550</v>
      </c>
      <c r="C97" s="275" t="s">
        <v>622</v>
      </c>
      <c r="D97" s="255" t="s">
        <v>621</v>
      </c>
      <c r="E97" s="273">
        <v>0</v>
      </c>
      <c r="F97" s="273">
        <v>10010000</v>
      </c>
      <c r="G97" s="273">
        <v>10010000</v>
      </c>
      <c r="H97" s="274">
        <f t="shared" si="7"/>
        <v>100</v>
      </c>
    </row>
    <row r="98" spans="1:8" ht="47.25" outlineLevel="1" x14ac:dyDescent="0.2">
      <c r="A98" s="272">
        <f t="shared" si="6"/>
        <v>90</v>
      </c>
      <c r="B98" s="275" t="s">
        <v>550</v>
      </c>
      <c r="C98" s="275" t="s">
        <v>620</v>
      </c>
      <c r="D98" s="255" t="s">
        <v>619</v>
      </c>
      <c r="E98" s="273">
        <v>0</v>
      </c>
      <c r="F98" s="273">
        <v>4167033</v>
      </c>
      <c r="G98" s="273">
        <v>4061188.13</v>
      </c>
      <c r="H98" s="274">
        <f t="shared" si="7"/>
        <v>97.459946441508862</v>
      </c>
    </row>
    <row r="99" spans="1:8" ht="78.75" outlineLevel="1" x14ac:dyDescent="0.2">
      <c r="A99" s="272">
        <f t="shared" si="6"/>
        <v>91</v>
      </c>
      <c r="B99" s="275" t="s">
        <v>550</v>
      </c>
      <c r="C99" s="275" t="s">
        <v>618</v>
      </c>
      <c r="D99" s="250" t="s">
        <v>617</v>
      </c>
      <c r="E99" s="273">
        <v>0</v>
      </c>
      <c r="F99" s="273">
        <v>2143900</v>
      </c>
      <c r="G99" s="273">
        <v>2085519.99</v>
      </c>
      <c r="H99" s="274">
        <f t="shared" si="7"/>
        <v>97.276924763281869</v>
      </c>
    </row>
    <row r="100" spans="1:8" ht="63" outlineLevel="1" x14ac:dyDescent="0.2">
      <c r="A100" s="272">
        <f t="shared" si="6"/>
        <v>92</v>
      </c>
      <c r="B100" s="275" t="s">
        <v>550</v>
      </c>
      <c r="C100" s="275" t="s">
        <v>616</v>
      </c>
      <c r="D100" s="252" t="s">
        <v>615</v>
      </c>
      <c r="E100" s="273">
        <v>0</v>
      </c>
      <c r="F100" s="273">
        <v>247000</v>
      </c>
      <c r="G100" s="273">
        <v>247000</v>
      </c>
      <c r="H100" s="274">
        <f t="shared" si="7"/>
        <v>100</v>
      </c>
    </row>
    <row r="101" spans="1:8" ht="78.75" outlineLevel="1" x14ac:dyDescent="0.2">
      <c r="A101" s="272">
        <f t="shared" si="6"/>
        <v>93</v>
      </c>
      <c r="B101" s="275" t="s">
        <v>550</v>
      </c>
      <c r="C101" s="275" t="s">
        <v>614</v>
      </c>
      <c r="D101" s="250" t="s">
        <v>613</v>
      </c>
      <c r="E101" s="273">
        <v>0</v>
      </c>
      <c r="F101" s="273">
        <v>5711500</v>
      </c>
      <c r="G101" s="273">
        <v>5711173.7999999998</v>
      </c>
      <c r="H101" s="274">
        <f t="shared" si="7"/>
        <v>99.994288715748922</v>
      </c>
    </row>
    <row r="102" spans="1:8" ht="78.75" outlineLevel="1" x14ac:dyDescent="0.2">
      <c r="A102" s="272">
        <f t="shared" si="6"/>
        <v>94</v>
      </c>
      <c r="B102" s="275" t="s">
        <v>550</v>
      </c>
      <c r="C102" s="275" t="s">
        <v>612</v>
      </c>
      <c r="D102" s="257" t="s">
        <v>611</v>
      </c>
      <c r="E102" s="273">
        <v>1102000</v>
      </c>
      <c r="F102" s="273">
        <v>1102000</v>
      </c>
      <c r="G102" s="273">
        <v>1102000</v>
      </c>
      <c r="H102" s="274">
        <f t="shared" si="7"/>
        <v>100</v>
      </c>
    </row>
    <row r="103" spans="1:8" ht="204.75" outlineLevel="1" x14ac:dyDescent="0.2">
      <c r="A103" s="272">
        <f t="shared" si="6"/>
        <v>95</v>
      </c>
      <c r="B103" s="275" t="s">
        <v>550</v>
      </c>
      <c r="C103" s="275" t="s">
        <v>610</v>
      </c>
      <c r="D103" s="256" t="s">
        <v>609</v>
      </c>
      <c r="E103" s="273">
        <v>23070800</v>
      </c>
      <c r="F103" s="273">
        <v>22850830</v>
      </c>
      <c r="G103" s="273">
        <v>22850699</v>
      </c>
      <c r="H103" s="274">
        <f t="shared" si="7"/>
        <v>99.999426716666306</v>
      </c>
    </row>
    <row r="104" spans="1:8" ht="220.5" outlineLevel="1" x14ac:dyDescent="0.2">
      <c r="A104" s="272">
        <f t="shared" si="6"/>
        <v>96</v>
      </c>
      <c r="B104" s="275" t="s">
        <v>550</v>
      </c>
      <c r="C104" s="275" t="s">
        <v>608</v>
      </c>
      <c r="D104" s="256" t="s">
        <v>607</v>
      </c>
      <c r="E104" s="273">
        <v>17584100</v>
      </c>
      <c r="F104" s="273">
        <v>17538490</v>
      </c>
      <c r="G104" s="273">
        <v>17538372</v>
      </c>
      <c r="H104" s="274">
        <f t="shared" si="7"/>
        <v>99.999327194074297</v>
      </c>
    </row>
    <row r="105" spans="1:8" ht="78.75" outlineLevel="1" x14ac:dyDescent="0.2">
      <c r="A105" s="272">
        <f t="shared" si="6"/>
        <v>97</v>
      </c>
      <c r="B105" s="275" t="s">
        <v>550</v>
      </c>
      <c r="C105" s="275" t="s">
        <v>606</v>
      </c>
      <c r="D105" s="254" t="s">
        <v>605</v>
      </c>
      <c r="E105" s="273">
        <v>49200</v>
      </c>
      <c r="F105" s="273">
        <v>49200</v>
      </c>
      <c r="G105" s="273">
        <v>39600</v>
      </c>
      <c r="H105" s="274">
        <f t="shared" si="7"/>
        <v>80.487804878048792</v>
      </c>
    </row>
    <row r="106" spans="1:8" ht="63" outlineLevel="1" x14ac:dyDescent="0.2">
      <c r="A106" s="272">
        <f t="shared" si="6"/>
        <v>98</v>
      </c>
      <c r="B106" s="275" t="s">
        <v>550</v>
      </c>
      <c r="C106" s="275" t="s">
        <v>604</v>
      </c>
      <c r="D106" s="254" t="s">
        <v>603</v>
      </c>
      <c r="E106" s="273">
        <v>72200</v>
      </c>
      <c r="F106" s="273">
        <v>80000</v>
      </c>
      <c r="G106" s="273">
        <v>80000</v>
      </c>
      <c r="H106" s="274">
        <f t="shared" si="7"/>
        <v>100</v>
      </c>
    </row>
    <row r="107" spans="1:8" ht="63" outlineLevel="1" x14ac:dyDescent="0.2">
      <c r="A107" s="272">
        <f t="shared" ref="A107:A136" si="8">A106+1</f>
        <v>99</v>
      </c>
      <c r="B107" s="275" t="s">
        <v>550</v>
      </c>
      <c r="C107" s="275" t="s">
        <v>602</v>
      </c>
      <c r="D107" s="254" t="s">
        <v>601</v>
      </c>
      <c r="E107" s="273">
        <v>3716000</v>
      </c>
      <c r="F107" s="273">
        <v>3716000</v>
      </c>
      <c r="G107" s="273">
        <v>3716000</v>
      </c>
      <c r="H107" s="274">
        <f t="shared" ref="H107:H137" si="9">G107/F107*100</f>
        <v>100</v>
      </c>
    </row>
    <row r="108" spans="1:8" ht="78.75" outlineLevel="1" x14ac:dyDescent="0.2">
      <c r="A108" s="272">
        <f t="shared" si="8"/>
        <v>100</v>
      </c>
      <c r="B108" s="275" t="s">
        <v>550</v>
      </c>
      <c r="C108" s="275" t="s">
        <v>600</v>
      </c>
      <c r="D108" s="254" t="s">
        <v>599</v>
      </c>
      <c r="E108" s="273">
        <v>587300</v>
      </c>
      <c r="F108" s="273">
        <v>376400</v>
      </c>
      <c r="G108" s="273">
        <v>72500</v>
      </c>
      <c r="H108" s="274">
        <f t="shared" si="9"/>
        <v>19.261424017003186</v>
      </c>
    </row>
    <row r="109" spans="1:8" ht="63" outlineLevel="1" x14ac:dyDescent="0.2">
      <c r="A109" s="272">
        <f t="shared" si="8"/>
        <v>101</v>
      </c>
      <c r="B109" s="275" t="s">
        <v>550</v>
      </c>
      <c r="C109" s="275" t="s">
        <v>598</v>
      </c>
      <c r="D109" s="255" t="s">
        <v>597</v>
      </c>
      <c r="E109" s="273">
        <v>1860300</v>
      </c>
      <c r="F109" s="273">
        <v>1860300</v>
      </c>
      <c r="G109" s="273">
        <v>1860300</v>
      </c>
      <c r="H109" s="274">
        <f t="shared" si="9"/>
        <v>100</v>
      </c>
    </row>
    <row r="110" spans="1:8" ht="141.75" outlineLevel="1" x14ac:dyDescent="0.2">
      <c r="A110" s="272">
        <f t="shared" si="8"/>
        <v>102</v>
      </c>
      <c r="B110" s="275" t="s">
        <v>550</v>
      </c>
      <c r="C110" s="275" t="s">
        <v>596</v>
      </c>
      <c r="D110" s="255" t="s">
        <v>595</v>
      </c>
      <c r="E110" s="273">
        <v>46100</v>
      </c>
      <c r="F110" s="273">
        <v>38100</v>
      </c>
      <c r="G110" s="273">
        <v>38000</v>
      </c>
      <c r="H110" s="274">
        <f t="shared" si="9"/>
        <v>99.737532808398953</v>
      </c>
    </row>
    <row r="111" spans="1:8" ht="157.5" outlineLevel="1" x14ac:dyDescent="0.2">
      <c r="A111" s="272">
        <f t="shared" si="8"/>
        <v>103</v>
      </c>
      <c r="B111" s="275" t="s">
        <v>550</v>
      </c>
      <c r="C111" s="275" t="s">
        <v>594</v>
      </c>
      <c r="D111" s="255" t="s">
        <v>593</v>
      </c>
      <c r="E111" s="273">
        <v>151909200</v>
      </c>
      <c r="F111" s="273">
        <v>161631329</v>
      </c>
      <c r="G111" s="273">
        <v>161629979</v>
      </c>
      <c r="H111" s="274">
        <f t="shared" si="9"/>
        <v>99.999164765885212</v>
      </c>
    </row>
    <row r="112" spans="1:8" ht="94.5" outlineLevel="1" x14ac:dyDescent="0.2">
      <c r="A112" s="272">
        <f t="shared" si="8"/>
        <v>104</v>
      </c>
      <c r="B112" s="275" t="s">
        <v>550</v>
      </c>
      <c r="C112" s="275" t="s">
        <v>592</v>
      </c>
      <c r="D112" s="255" t="s">
        <v>591</v>
      </c>
      <c r="E112" s="273">
        <v>7027800</v>
      </c>
      <c r="F112" s="273">
        <v>6154100</v>
      </c>
      <c r="G112" s="273">
        <v>5150000</v>
      </c>
      <c r="H112" s="274">
        <f t="shared" si="9"/>
        <v>83.684048033018641</v>
      </c>
    </row>
    <row r="113" spans="1:8" ht="63" outlineLevel="1" x14ac:dyDescent="0.2">
      <c r="A113" s="272">
        <f t="shared" si="8"/>
        <v>105</v>
      </c>
      <c r="B113" s="275" t="s">
        <v>550</v>
      </c>
      <c r="C113" s="275" t="s">
        <v>590</v>
      </c>
      <c r="D113" s="255" t="s">
        <v>589</v>
      </c>
      <c r="E113" s="273">
        <v>15718000</v>
      </c>
      <c r="F113" s="273">
        <v>18127500</v>
      </c>
      <c r="G113" s="273">
        <v>17729606</v>
      </c>
      <c r="H113" s="274">
        <f t="shared" si="9"/>
        <v>97.805025513722242</v>
      </c>
    </row>
    <row r="114" spans="1:8" ht="157.5" outlineLevel="1" x14ac:dyDescent="0.2">
      <c r="A114" s="272">
        <f t="shared" si="8"/>
        <v>106</v>
      </c>
      <c r="B114" s="275" t="s">
        <v>550</v>
      </c>
      <c r="C114" s="275" t="s">
        <v>588</v>
      </c>
      <c r="D114" s="255" t="s">
        <v>587</v>
      </c>
      <c r="E114" s="273">
        <v>43247300</v>
      </c>
      <c r="F114" s="273">
        <v>41146890</v>
      </c>
      <c r="G114" s="273">
        <v>41146890</v>
      </c>
      <c r="H114" s="274">
        <f t="shared" si="9"/>
        <v>100</v>
      </c>
    </row>
    <row r="115" spans="1:8" ht="63" outlineLevel="1" x14ac:dyDescent="0.2">
      <c r="A115" s="272">
        <f t="shared" si="8"/>
        <v>107</v>
      </c>
      <c r="B115" s="275" t="s">
        <v>550</v>
      </c>
      <c r="C115" s="275" t="s">
        <v>586</v>
      </c>
      <c r="D115" s="258" t="s">
        <v>585</v>
      </c>
      <c r="E115" s="273">
        <v>15973200</v>
      </c>
      <c r="F115" s="273">
        <v>15973200</v>
      </c>
      <c r="G115" s="273">
        <v>15973200</v>
      </c>
      <c r="H115" s="274">
        <f t="shared" si="9"/>
        <v>100</v>
      </c>
    </row>
    <row r="116" spans="1:8" ht="78.75" outlineLevel="1" x14ac:dyDescent="0.2">
      <c r="A116" s="272">
        <f t="shared" si="8"/>
        <v>108</v>
      </c>
      <c r="B116" s="275" t="s">
        <v>550</v>
      </c>
      <c r="C116" s="275" t="s">
        <v>584</v>
      </c>
      <c r="D116" s="255" t="s">
        <v>583</v>
      </c>
      <c r="E116" s="273">
        <v>729900</v>
      </c>
      <c r="F116" s="273">
        <v>729900</v>
      </c>
      <c r="G116" s="273">
        <v>729900</v>
      </c>
      <c r="H116" s="274">
        <f t="shared" si="9"/>
        <v>100</v>
      </c>
    </row>
    <row r="117" spans="1:8" ht="110.25" outlineLevel="1" x14ac:dyDescent="0.2">
      <c r="A117" s="272">
        <f t="shared" si="8"/>
        <v>109</v>
      </c>
      <c r="B117" s="275" t="s">
        <v>550</v>
      </c>
      <c r="C117" s="275" t="s">
        <v>582</v>
      </c>
      <c r="D117" s="254" t="s">
        <v>581</v>
      </c>
      <c r="E117" s="273">
        <v>22260800</v>
      </c>
      <c r="F117" s="273">
        <v>22572700</v>
      </c>
      <c r="G117" s="273">
        <v>22572700</v>
      </c>
      <c r="H117" s="274">
        <f t="shared" si="9"/>
        <v>100</v>
      </c>
    </row>
    <row r="118" spans="1:8" ht="63" outlineLevel="1" x14ac:dyDescent="0.2">
      <c r="A118" s="272">
        <f t="shared" si="8"/>
        <v>110</v>
      </c>
      <c r="B118" s="275" t="s">
        <v>550</v>
      </c>
      <c r="C118" s="275" t="s">
        <v>580</v>
      </c>
      <c r="D118" s="284" t="s">
        <v>579</v>
      </c>
      <c r="E118" s="273">
        <v>2198300</v>
      </c>
      <c r="F118" s="273">
        <v>1278412</v>
      </c>
      <c r="G118" s="273">
        <v>1278337.32</v>
      </c>
      <c r="H118" s="274">
        <f t="shared" si="9"/>
        <v>99.994158377737392</v>
      </c>
    </row>
    <row r="119" spans="1:8" ht="110.25" outlineLevel="1" x14ac:dyDescent="0.2">
      <c r="A119" s="272">
        <f t="shared" si="8"/>
        <v>111</v>
      </c>
      <c r="B119" s="275" t="s">
        <v>550</v>
      </c>
      <c r="C119" s="275" t="s">
        <v>578</v>
      </c>
      <c r="D119" s="256" t="s">
        <v>577</v>
      </c>
      <c r="E119" s="273">
        <v>0</v>
      </c>
      <c r="F119" s="273">
        <v>1700</v>
      </c>
      <c r="G119" s="273">
        <v>1700</v>
      </c>
      <c r="H119" s="274">
        <f t="shared" si="9"/>
        <v>100</v>
      </c>
    </row>
    <row r="120" spans="1:8" ht="78.75" outlineLevel="1" x14ac:dyDescent="0.2">
      <c r="A120" s="272">
        <f t="shared" si="8"/>
        <v>112</v>
      </c>
      <c r="B120" s="275" t="s">
        <v>550</v>
      </c>
      <c r="C120" s="275" t="s">
        <v>576</v>
      </c>
      <c r="D120" s="253" t="s">
        <v>575</v>
      </c>
      <c r="E120" s="273">
        <v>327400</v>
      </c>
      <c r="F120" s="273">
        <v>226200</v>
      </c>
      <c r="G120" s="273">
        <v>121200</v>
      </c>
      <c r="H120" s="274">
        <f t="shared" si="9"/>
        <v>53.58090185676393</v>
      </c>
    </row>
    <row r="121" spans="1:8" ht="63" outlineLevel="1" x14ac:dyDescent="0.2">
      <c r="A121" s="272">
        <f t="shared" si="8"/>
        <v>113</v>
      </c>
      <c r="B121" s="275" t="s">
        <v>550</v>
      </c>
      <c r="C121" s="275" t="s">
        <v>574</v>
      </c>
      <c r="D121" s="285" t="s">
        <v>573</v>
      </c>
      <c r="E121" s="273">
        <v>2315000</v>
      </c>
      <c r="F121" s="273">
        <v>2513900</v>
      </c>
      <c r="G121" s="273">
        <v>2513900</v>
      </c>
      <c r="H121" s="274">
        <f t="shared" si="9"/>
        <v>100</v>
      </c>
    </row>
    <row r="122" spans="1:8" ht="63" outlineLevel="1" x14ac:dyDescent="0.2">
      <c r="A122" s="272">
        <f t="shared" si="8"/>
        <v>114</v>
      </c>
      <c r="B122" s="275" t="s">
        <v>550</v>
      </c>
      <c r="C122" s="275" t="s">
        <v>572</v>
      </c>
      <c r="D122" s="253" t="s">
        <v>571</v>
      </c>
      <c r="E122" s="273">
        <v>8200</v>
      </c>
      <c r="F122" s="273">
        <v>7200</v>
      </c>
      <c r="G122" s="273">
        <v>7200</v>
      </c>
      <c r="H122" s="274">
        <f t="shared" si="9"/>
        <v>100</v>
      </c>
    </row>
    <row r="123" spans="1:8" ht="31.5" outlineLevel="1" x14ac:dyDescent="0.2">
      <c r="A123" s="272">
        <f t="shared" si="8"/>
        <v>115</v>
      </c>
      <c r="B123" s="275" t="s">
        <v>550</v>
      </c>
      <c r="C123" s="275" t="s">
        <v>570</v>
      </c>
      <c r="D123" s="253" t="s">
        <v>569</v>
      </c>
      <c r="E123" s="273">
        <v>0</v>
      </c>
      <c r="F123" s="273">
        <v>141000</v>
      </c>
      <c r="G123" s="273">
        <v>140996.99</v>
      </c>
      <c r="H123" s="274">
        <f t="shared" si="9"/>
        <v>99.997865248226944</v>
      </c>
    </row>
    <row r="124" spans="1:8" ht="63" outlineLevel="1" x14ac:dyDescent="0.2">
      <c r="A124" s="272">
        <f t="shared" si="8"/>
        <v>116</v>
      </c>
      <c r="B124" s="275" t="s">
        <v>550</v>
      </c>
      <c r="C124" s="275" t="s">
        <v>568</v>
      </c>
      <c r="D124" s="253" t="s">
        <v>567</v>
      </c>
      <c r="E124" s="273">
        <v>11314965</v>
      </c>
      <c r="F124" s="273">
        <v>27397108.07</v>
      </c>
      <c r="G124" s="273">
        <v>27397108.07</v>
      </c>
      <c r="H124" s="274">
        <f t="shared" si="9"/>
        <v>100</v>
      </c>
    </row>
    <row r="125" spans="1:8" ht="63" outlineLevel="1" x14ac:dyDescent="0.2">
      <c r="A125" s="272">
        <f t="shared" si="8"/>
        <v>117</v>
      </c>
      <c r="B125" s="275" t="s">
        <v>550</v>
      </c>
      <c r="C125" s="275" t="s">
        <v>566</v>
      </c>
      <c r="D125" s="252" t="s">
        <v>565</v>
      </c>
      <c r="E125" s="273">
        <v>0</v>
      </c>
      <c r="F125" s="273">
        <v>15461220</v>
      </c>
      <c r="G125" s="273">
        <v>15334972.83</v>
      </c>
      <c r="H125" s="274">
        <f t="shared" si="9"/>
        <v>99.183459196622266</v>
      </c>
    </row>
    <row r="126" spans="1:8" ht="31.5" outlineLevel="1" x14ac:dyDescent="0.2">
      <c r="A126" s="272">
        <f t="shared" si="8"/>
        <v>118</v>
      </c>
      <c r="B126" s="275" t="s">
        <v>550</v>
      </c>
      <c r="C126" s="275" t="s">
        <v>564</v>
      </c>
      <c r="D126" s="253" t="s">
        <v>563</v>
      </c>
      <c r="E126" s="273">
        <v>0</v>
      </c>
      <c r="F126" s="273">
        <v>150000</v>
      </c>
      <c r="G126" s="273">
        <v>150000</v>
      </c>
      <c r="H126" s="274">
        <f t="shared" si="9"/>
        <v>100</v>
      </c>
    </row>
    <row r="127" spans="1:8" ht="47.25" outlineLevel="1" x14ac:dyDescent="0.2">
      <c r="A127" s="272">
        <f t="shared" si="8"/>
        <v>119</v>
      </c>
      <c r="B127" s="275" t="s">
        <v>550</v>
      </c>
      <c r="C127" s="275" t="s">
        <v>562</v>
      </c>
      <c r="D127" s="250" t="s">
        <v>561</v>
      </c>
      <c r="E127" s="273">
        <v>0</v>
      </c>
      <c r="F127" s="273">
        <v>26804539.280000001</v>
      </c>
      <c r="G127" s="273">
        <v>26804539.280000001</v>
      </c>
      <c r="H127" s="274">
        <f t="shared" si="9"/>
        <v>100</v>
      </c>
    </row>
    <row r="128" spans="1:8" ht="47.25" outlineLevel="1" x14ac:dyDescent="0.2">
      <c r="A128" s="272">
        <f t="shared" si="8"/>
        <v>120</v>
      </c>
      <c r="B128" s="275" t="s">
        <v>550</v>
      </c>
      <c r="C128" s="275" t="s">
        <v>560</v>
      </c>
      <c r="D128" s="250" t="s">
        <v>559</v>
      </c>
      <c r="E128" s="273">
        <v>0</v>
      </c>
      <c r="F128" s="273">
        <v>10000</v>
      </c>
      <c r="G128" s="273">
        <v>10000</v>
      </c>
      <c r="H128" s="274">
        <f t="shared" si="9"/>
        <v>100</v>
      </c>
    </row>
    <row r="129" spans="1:8" ht="78.75" outlineLevel="1" x14ac:dyDescent="0.2">
      <c r="A129" s="272">
        <f t="shared" si="8"/>
        <v>121</v>
      </c>
      <c r="B129" s="275" t="s">
        <v>550</v>
      </c>
      <c r="C129" s="275" t="s">
        <v>558</v>
      </c>
      <c r="D129" s="252" t="s">
        <v>557</v>
      </c>
      <c r="E129" s="273">
        <v>0</v>
      </c>
      <c r="F129" s="273">
        <v>195940</v>
      </c>
      <c r="G129" s="273">
        <v>71736</v>
      </c>
      <c r="H129" s="274">
        <f t="shared" si="9"/>
        <v>36.611207512503832</v>
      </c>
    </row>
    <row r="130" spans="1:8" ht="31.5" outlineLevel="1" x14ac:dyDescent="0.2">
      <c r="A130" s="272">
        <f t="shared" si="8"/>
        <v>122</v>
      </c>
      <c r="B130" s="275" t="s">
        <v>550</v>
      </c>
      <c r="C130" s="275" t="s">
        <v>556</v>
      </c>
      <c r="D130" s="260" t="s">
        <v>555</v>
      </c>
      <c r="E130" s="273">
        <v>0</v>
      </c>
      <c r="F130" s="273">
        <v>625600</v>
      </c>
      <c r="G130" s="273">
        <v>625600</v>
      </c>
      <c r="H130" s="274">
        <f t="shared" si="9"/>
        <v>100</v>
      </c>
    </row>
    <row r="131" spans="1:8" ht="31.5" outlineLevel="1" x14ac:dyDescent="0.25">
      <c r="A131" s="272">
        <f t="shared" si="8"/>
        <v>123</v>
      </c>
      <c r="B131" s="275" t="s">
        <v>550</v>
      </c>
      <c r="C131" s="275" t="s">
        <v>554</v>
      </c>
      <c r="D131" s="286" t="s">
        <v>553</v>
      </c>
      <c r="E131" s="273">
        <v>0</v>
      </c>
      <c r="F131" s="273">
        <v>15380600</v>
      </c>
      <c r="G131" s="273">
        <v>15380600</v>
      </c>
      <c r="H131" s="274">
        <f t="shared" si="9"/>
        <v>100</v>
      </c>
    </row>
    <row r="132" spans="1:8" ht="31.5" outlineLevel="1" x14ac:dyDescent="0.2">
      <c r="A132" s="272">
        <f t="shared" si="8"/>
        <v>124</v>
      </c>
      <c r="B132" s="275" t="s">
        <v>550</v>
      </c>
      <c r="C132" s="275" t="s">
        <v>552</v>
      </c>
      <c r="D132" s="251" t="s">
        <v>551</v>
      </c>
      <c r="E132" s="273">
        <v>0</v>
      </c>
      <c r="F132" s="273">
        <v>11689.03</v>
      </c>
      <c r="G132" s="273">
        <v>11689.03</v>
      </c>
      <c r="H132" s="274">
        <f t="shared" si="9"/>
        <v>100</v>
      </c>
    </row>
    <row r="133" spans="1:8" ht="47.25" outlineLevel="1" x14ac:dyDescent="0.2">
      <c r="A133" s="272">
        <f t="shared" si="8"/>
        <v>125</v>
      </c>
      <c r="B133" s="275" t="s">
        <v>550</v>
      </c>
      <c r="C133" s="275" t="s">
        <v>549</v>
      </c>
      <c r="D133" s="250" t="s">
        <v>548</v>
      </c>
      <c r="E133" s="273">
        <v>0</v>
      </c>
      <c r="F133" s="273">
        <v>-2351459.91</v>
      </c>
      <c r="G133" s="273">
        <v>-2351459.91</v>
      </c>
      <c r="H133" s="274">
        <f t="shared" si="9"/>
        <v>100</v>
      </c>
    </row>
    <row r="134" spans="1:8" ht="51" customHeight="1" collapsed="1" x14ac:dyDescent="0.2">
      <c r="A134" s="272">
        <f t="shared" si="8"/>
        <v>126</v>
      </c>
      <c r="B134" s="291" t="s">
        <v>544</v>
      </c>
      <c r="C134" s="305" t="s">
        <v>547</v>
      </c>
      <c r="D134" s="305"/>
      <c r="E134" s="288">
        <f>E135+E136</f>
        <v>125000</v>
      </c>
      <c r="F134" s="288">
        <f>F135+F136</f>
        <v>170406.07</v>
      </c>
      <c r="G134" s="288">
        <f>G135+G136</f>
        <v>145903.87</v>
      </c>
      <c r="H134" s="289">
        <f t="shared" si="9"/>
        <v>85.621286847352323</v>
      </c>
    </row>
    <row r="135" spans="1:8" ht="31.5" outlineLevel="1" x14ac:dyDescent="0.2">
      <c r="A135" s="272">
        <f t="shared" si="8"/>
        <v>127</v>
      </c>
      <c r="B135" s="275" t="s">
        <v>544</v>
      </c>
      <c r="C135" s="275" t="s">
        <v>546</v>
      </c>
      <c r="D135" s="279" t="s">
        <v>545</v>
      </c>
      <c r="E135" s="273">
        <v>0</v>
      </c>
      <c r="F135" s="273">
        <v>2000</v>
      </c>
      <c r="G135" s="273">
        <v>2000</v>
      </c>
      <c r="H135" s="274">
        <f t="shared" si="9"/>
        <v>100</v>
      </c>
    </row>
    <row r="136" spans="1:8" ht="78.75" outlineLevel="1" x14ac:dyDescent="0.2">
      <c r="A136" s="272">
        <f t="shared" si="8"/>
        <v>128</v>
      </c>
      <c r="B136" s="275" t="s">
        <v>544</v>
      </c>
      <c r="C136" s="275" t="s">
        <v>543</v>
      </c>
      <c r="D136" s="279" t="s">
        <v>542</v>
      </c>
      <c r="E136" s="273">
        <v>125000</v>
      </c>
      <c r="F136" s="273">
        <v>168406.07</v>
      </c>
      <c r="G136" s="273">
        <v>143903.87</v>
      </c>
      <c r="H136" s="274">
        <f t="shared" si="9"/>
        <v>85.450524437747404</v>
      </c>
    </row>
    <row r="137" spans="1:8" ht="24.75" customHeight="1" collapsed="1" x14ac:dyDescent="0.25">
      <c r="A137" s="119"/>
      <c r="B137" s="278"/>
      <c r="C137" s="305" t="s">
        <v>220</v>
      </c>
      <c r="D137" s="305"/>
      <c r="E137" s="288">
        <f>E134+E66+E61+E50+E47+E44+E42+E29+E24+E22+E17+E15+E9</f>
        <v>701470276</v>
      </c>
      <c r="F137" s="288">
        <f>F134+F66+F61+F50+F47+F44+F42+F29+F24+F22+F17+F15+F9</f>
        <v>849197014.28999996</v>
      </c>
      <c r="G137" s="288">
        <f>G134+G66+G61+G50+G47+G44+G42+G29+G24+G22+G17+G15+G9</f>
        <v>841968214.75000012</v>
      </c>
      <c r="H137" s="289">
        <f t="shared" si="9"/>
        <v>99.148748827615265</v>
      </c>
    </row>
    <row r="138" spans="1:8" x14ac:dyDescent="0.25">
      <c r="E138" s="249"/>
      <c r="F138" s="249"/>
      <c r="G138" s="249"/>
    </row>
  </sheetData>
  <autoFilter ref="A8:H137"/>
  <mergeCells count="17">
    <mergeCell ref="B5:G5"/>
    <mergeCell ref="G1:H1"/>
    <mergeCell ref="G2:H2"/>
    <mergeCell ref="C66:D66"/>
    <mergeCell ref="C134:D134"/>
    <mergeCell ref="C44:D44"/>
    <mergeCell ref="C47:D47"/>
    <mergeCell ref="C50:D50"/>
    <mergeCell ref="C61:D61"/>
    <mergeCell ref="C15:D15"/>
    <mergeCell ref="C29:D29"/>
    <mergeCell ref="C22:D22"/>
    <mergeCell ref="C137:D137"/>
    <mergeCell ref="C9:D9"/>
    <mergeCell ref="C17:D17"/>
    <mergeCell ref="C24:D24"/>
    <mergeCell ref="C42:D42"/>
  </mergeCells>
  <pageMargins left="0.78740157480314965" right="0.78740157480314965" top="1.1811023622047245" bottom="0.59055118110236227" header="0.51181102362204722" footer="0.51181102362204722"/>
  <pageSetup paperSize="9" scale="74" fitToHeight="2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71"/>
  <sheetViews>
    <sheetView workbookViewId="0">
      <selection activeCell="H20" sqref="H20"/>
    </sheetView>
  </sheetViews>
  <sheetFormatPr defaultRowHeight="12.75" x14ac:dyDescent="0.2"/>
  <cols>
    <col min="1" max="1" width="19.5703125" style="5" customWidth="1"/>
    <col min="2" max="2" width="13.7109375" style="5" customWidth="1"/>
    <col min="3" max="3" width="13" style="5" customWidth="1"/>
    <col min="4" max="5" width="11.7109375" style="5" customWidth="1"/>
    <col min="6" max="7" width="9.140625" style="5"/>
  </cols>
  <sheetData>
    <row r="1" spans="1:7" x14ac:dyDescent="0.2">
      <c r="A1" s="19"/>
      <c r="F1" s="12"/>
      <c r="G1" s="28" t="s">
        <v>225</v>
      </c>
    </row>
    <row r="2" spans="1:7" x14ac:dyDescent="0.2">
      <c r="A2" s="19"/>
      <c r="F2" s="12"/>
      <c r="G2" s="84" t="s">
        <v>222</v>
      </c>
    </row>
    <row r="3" spans="1:7" ht="20.25" customHeight="1" x14ac:dyDescent="0.2">
      <c r="A3" s="125" t="s">
        <v>426</v>
      </c>
      <c r="B3" s="124"/>
      <c r="C3" s="124"/>
      <c r="D3" s="124"/>
      <c r="E3" s="124"/>
      <c r="F3" s="124"/>
      <c r="G3" s="124"/>
    </row>
    <row r="4" spans="1:7" ht="20.25" customHeight="1" x14ac:dyDescent="0.2">
      <c r="A4" s="348" t="s">
        <v>51</v>
      </c>
      <c r="B4" s="348" t="s">
        <v>304</v>
      </c>
      <c r="C4" s="348" t="s">
        <v>342</v>
      </c>
      <c r="D4" s="348" t="s">
        <v>343</v>
      </c>
      <c r="E4" s="348"/>
      <c r="F4" s="347" t="s">
        <v>427</v>
      </c>
      <c r="G4" s="347" t="s">
        <v>34</v>
      </c>
    </row>
    <row r="5" spans="1:7" ht="70.5" customHeight="1" x14ac:dyDescent="0.2">
      <c r="A5" s="348"/>
      <c r="B5" s="348"/>
      <c r="C5" s="348"/>
      <c r="D5" s="85" t="s">
        <v>50</v>
      </c>
      <c r="E5" s="85" t="s">
        <v>296</v>
      </c>
      <c r="F5" s="347"/>
      <c r="G5" s="347"/>
    </row>
    <row r="6" spans="1:7" x14ac:dyDescent="0.2">
      <c r="A6" s="86" t="s">
        <v>29</v>
      </c>
      <c r="B6" s="87">
        <f>SUM(B7:B71)-B44-B45-B46-B47-B28-B8-B55-B62</f>
        <v>743152</v>
      </c>
      <c r="C6" s="87">
        <f>SUM(C7:C71)-C44-C45-C46-C47-C28-C8-C55-C62</f>
        <v>874818.79999999993</v>
      </c>
      <c r="D6" s="87">
        <f>SUM(D7:D71)-D44-D45-D46-D47-D28-D8-D55-D62</f>
        <v>853174.70000000007</v>
      </c>
      <c r="E6" s="87">
        <f>SUM(E7:E71)-E44-E45-E46-E47-E28-E8-E55-E62</f>
        <v>432894.7</v>
      </c>
      <c r="F6" s="88">
        <f t="shared" ref="F6:F71" si="0">D6/B6*100</f>
        <v>114.80487168170173</v>
      </c>
      <c r="G6" s="88">
        <f t="shared" ref="G6:G71" si="1">D6/C6*100</f>
        <v>97.525876215737497</v>
      </c>
    </row>
    <row r="7" spans="1:7" ht="22.5" x14ac:dyDescent="0.2">
      <c r="A7" s="41" t="s">
        <v>3</v>
      </c>
      <c r="B7" s="66">
        <v>5600.9</v>
      </c>
      <c r="C7" s="66">
        <v>6165.2</v>
      </c>
      <c r="D7" s="66">
        <v>6156.4</v>
      </c>
      <c r="E7" s="66">
        <v>0</v>
      </c>
      <c r="F7" s="89">
        <f t="shared" si="0"/>
        <v>109.91804888500063</v>
      </c>
      <c r="G7" s="89">
        <f t="shared" si="1"/>
        <v>99.857263349120871</v>
      </c>
    </row>
    <row r="8" spans="1:7" ht="22.5" x14ac:dyDescent="0.2">
      <c r="A8" s="42" t="s">
        <v>4</v>
      </c>
      <c r="B8" s="66">
        <f>SUM(B10:B26)</f>
        <v>68649.599999999991</v>
      </c>
      <c r="C8" s="66">
        <f t="shared" ref="C8:E8" si="2">SUM(C10:C26)</f>
        <v>61863.600000000006</v>
      </c>
      <c r="D8" s="66">
        <f t="shared" si="2"/>
        <v>58805.599999999999</v>
      </c>
      <c r="E8" s="66">
        <f t="shared" si="2"/>
        <v>30346.899999999998</v>
      </c>
      <c r="F8" s="89">
        <f t="shared" si="0"/>
        <v>85.660513681070256</v>
      </c>
      <c r="G8" s="89">
        <f t="shared" si="1"/>
        <v>95.056867042978411</v>
      </c>
    </row>
    <row r="9" spans="1:7" x14ac:dyDescent="0.2">
      <c r="A9" s="41" t="s">
        <v>20</v>
      </c>
      <c r="B9" s="66"/>
      <c r="C9" s="66"/>
      <c r="D9" s="66"/>
      <c r="E9" s="66"/>
      <c r="F9" s="89"/>
      <c r="G9" s="89"/>
    </row>
    <row r="10" spans="1:7" ht="33.75" x14ac:dyDescent="0.2">
      <c r="A10" s="90" t="s">
        <v>261</v>
      </c>
      <c r="B10" s="29">
        <v>21933.599999999999</v>
      </c>
      <c r="C10" s="29">
        <v>28295.200000000001</v>
      </c>
      <c r="D10" s="29">
        <v>27689.599999999999</v>
      </c>
      <c r="E10" s="29">
        <v>7541.2</v>
      </c>
      <c r="F10" s="89">
        <f t="shared" si="0"/>
        <v>126.24284203231572</v>
      </c>
      <c r="G10" s="89">
        <f t="shared" si="1"/>
        <v>97.859707653594953</v>
      </c>
    </row>
    <row r="11" spans="1:7" x14ac:dyDescent="0.2">
      <c r="A11" s="90" t="s">
        <v>265</v>
      </c>
      <c r="B11" s="29">
        <v>1000</v>
      </c>
      <c r="C11" s="29">
        <v>1000</v>
      </c>
      <c r="D11" s="29">
        <v>1000</v>
      </c>
      <c r="E11" s="29">
        <v>0</v>
      </c>
      <c r="F11" s="89">
        <f t="shared" si="0"/>
        <v>100</v>
      </c>
      <c r="G11" s="89">
        <f t="shared" si="1"/>
        <v>100</v>
      </c>
    </row>
    <row r="12" spans="1:7" ht="33.75" x14ac:dyDescent="0.2">
      <c r="A12" s="90" t="s">
        <v>428</v>
      </c>
      <c r="B12" s="29">
        <v>982.7</v>
      </c>
      <c r="C12" s="29">
        <v>1418</v>
      </c>
      <c r="D12" s="29">
        <v>0</v>
      </c>
      <c r="E12" s="29">
        <v>0</v>
      </c>
      <c r="F12" s="89">
        <f t="shared" si="0"/>
        <v>0</v>
      </c>
      <c r="G12" s="89">
        <f t="shared" si="1"/>
        <v>0</v>
      </c>
    </row>
    <row r="13" spans="1:7" ht="33.75" x14ac:dyDescent="0.2">
      <c r="A13" s="90" t="s">
        <v>263</v>
      </c>
      <c r="B13" s="29">
        <v>2100</v>
      </c>
      <c r="C13" s="29">
        <v>0</v>
      </c>
      <c r="D13" s="29">
        <v>0</v>
      </c>
      <c r="E13" s="29">
        <v>0</v>
      </c>
      <c r="F13" s="89">
        <f t="shared" si="0"/>
        <v>0</v>
      </c>
      <c r="G13" s="89" t="s">
        <v>96</v>
      </c>
    </row>
    <row r="14" spans="1:7" ht="33.75" x14ac:dyDescent="0.2">
      <c r="A14" s="90" t="s">
        <v>437</v>
      </c>
      <c r="B14" s="29">
        <v>1994</v>
      </c>
      <c r="C14" s="29">
        <v>955.6</v>
      </c>
      <c r="D14" s="29">
        <v>876.8</v>
      </c>
      <c r="E14" s="29">
        <v>785.7</v>
      </c>
      <c r="F14" s="89">
        <f t="shared" si="0"/>
        <v>43.971915747241724</v>
      </c>
      <c r="G14" s="89">
        <f t="shared" si="1"/>
        <v>91.753871912934272</v>
      </c>
    </row>
    <row r="15" spans="1:7" ht="33.75" x14ac:dyDescent="0.2">
      <c r="A15" s="90" t="s">
        <v>264</v>
      </c>
      <c r="B15" s="29">
        <v>5062.1000000000004</v>
      </c>
      <c r="C15" s="29">
        <v>0</v>
      </c>
      <c r="D15" s="29">
        <v>0</v>
      </c>
      <c r="E15" s="29">
        <v>0</v>
      </c>
      <c r="F15" s="89">
        <f t="shared" si="0"/>
        <v>0</v>
      </c>
      <c r="G15" s="89" t="s">
        <v>96</v>
      </c>
    </row>
    <row r="16" spans="1:7" ht="33.75" x14ac:dyDescent="0.2">
      <c r="A16" s="90" t="s">
        <v>262</v>
      </c>
      <c r="B16" s="29">
        <v>22045.3</v>
      </c>
      <c r="C16" s="29">
        <v>22379.8</v>
      </c>
      <c r="D16" s="29">
        <v>21821.8</v>
      </c>
      <c r="E16" s="29">
        <v>21821.8</v>
      </c>
      <c r="F16" s="89">
        <f t="shared" si="0"/>
        <v>98.986178459807761</v>
      </c>
      <c r="G16" s="89">
        <f t="shared" si="1"/>
        <v>97.506680131189739</v>
      </c>
    </row>
    <row r="17" spans="1:7" ht="22.5" x14ac:dyDescent="0.2">
      <c r="A17" s="90" t="s">
        <v>289</v>
      </c>
      <c r="B17" s="29">
        <v>3535.6</v>
      </c>
      <c r="C17" s="29">
        <v>0</v>
      </c>
      <c r="D17" s="29">
        <v>0</v>
      </c>
      <c r="E17" s="29">
        <v>0</v>
      </c>
      <c r="F17" s="89">
        <f t="shared" si="0"/>
        <v>0</v>
      </c>
      <c r="G17" s="89" t="s">
        <v>96</v>
      </c>
    </row>
    <row r="18" spans="1:7" ht="33.75" x14ac:dyDescent="0.2">
      <c r="A18" s="90" t="s">
        <v>290</v>
      </c>
      <c r="B18" s="29">
        <v>0</v>
      </c>
      <c r="C18" s="29">
        <v>100</v>
      </c>
      <c r="D18" s="29">
        <v>49.5</v>
      </c>
      <c r="E18" s="29">
        <v>0</v>
      </c>
      <c r="F18" s="89" t="s">
        <v>96</v>
      </c>
      <c r="G18" s="89">
        <f t="shared" si="1"/>
        <v>49.5</v>
      </c>
    </row>
    <row r="19" spans="1:7" ht="22.5" x14ac:dyDescent="0.2">
      <c r="A19" s="90" t="s">
        <v>269</v>
      </c>
      <c r="B19" s="29">
        <v>517.70000000000005</v>
      </c>
      <c r="C19" s="29">
        <v>303.89999999999998</v>
      </c>
      <c r="D19" s="29">
        <v>0</v>
      </c>
      <c r="E19" s="29">
        <v>0</v>
      </c>
      <c r="F19" s="89">
        <f t="shared" si="0"/>
        <v>0</v>
      </c>
      <c r="G19" s="89">
        <f t="shared" si="1"/>
        <v>0</v>
      </c>
    </row>
    <row r="20" spans="1:7" ht="33.75" x14ac:dyDescent="0.2">
      <c r="A20" s="208" t="s">
        <v>433</v>
      </c>
      <c r="B20" s="29">
        <v>0</v>
      </c>
      <c r="C20" s="29">
        <v>141</v>
      </c>
      <c r="D20" s="29">
        <v>141</v>
      </c>
      <c r="E20" s="29">
        <v>141</v>
      </c>
      <c r="F20" s="89" t="s">
        <v>96</v>
      </c>
      <c r="G20" s="89">
        <f t="shared" si="1"/>
        <v>100</v>
      </c>
    </row>
    <row r="21" spans="1:7" ht="33.75" x14ac:dyDescent="0.2">
      <c r="A21" s="90" t="s">
        <v>307</v>
      </c>
      <c r="B21" s="29">
        <v>6646.9</v>
      </c>
      <c r="C21" s="29">
        <v>0</v>
      </c>
      <c r="D21" s="29">
        <v>0</v>
      </c>
      <c r="E21" s="29">
        <v>0</v>
      </c>
      <c r="F21" s="89">
        <f t="shared" si="0"/>
        <v>0</v>
      </c>
      <c r="G21" s="89" t="s">
        <v>96</v>
      </c>
    </row>
    <row r="22" spans="1:7" ht="22.5" x14ac:dyDescent="0.2">
      <c r="A22" s="90" t="s">
        <v>429</v>
      </c>
      <c r="B22" s="29">
        <v>0</v>
      </c>
      <c r="C22" s="29">
        <v>1800.5</v>
      </c>
      <c r="D22" s="29">
        <v>1800.5</v>
      </c>
      <c r="E22" s="29">
        <v>0</v>
      </c>
      <c r="F22" s="89" t="s">
        <v>96</v>
      </c>
      <c r="G22" s="89">
        <f t="shared" si="1"/>
        <v>100</v>
      </c>
    </row>
    <row r="23" spans="1:7" x14ac:dyDescent="0.2">
      <c r="A23" s="90" t="s">
        <v>430</v>
      </c>
      <c r="B23" s="29">
        <v>0</v>
      </c>
      <c r="C23" s="29">
        <v>926.9</v>
      </c>
      <c r="D23" s="29">
        <v>926.5</v>
      </c>
      <c r="E23" s="29">
        <v>0</v>
      </c>
      <c r="F23" s="89" t="s">
        <v>96</v>
      </c>
      <c r="G23" s="89">
        <f t="shared" si="1"/>
        <v>99.956845398640638</v>
      </c>
    </row>
    <row r="24" spans="1:7" x14ac:dyDescent="0.2">
      <c r="A24" s="90" t="s">
        <v>431</v>
      </c>
      <c r="B24" s="29">
        <v>33.5</v>
      </c>
      <c r="C24" s="29">
        <v>1569.1</v>
      </c>
      <c r="D24" s="29">
        <v>1569.1</v>
      </c>
      <c r="E24" s="29">
        <v>0</v>
      </c>
      <c r="F24" s="89">
        <f t="shared" si="0"/>
        <v>4683.8805970149251</v>
      </c>
      <c r="G24" s="89">
        <f t="shared" si="1"/>
        <v>100</v>
      </c>
    </row>
    <row r="25" spans="1:7" ht="22.5" x14ac:dyDescent="0.2">
      <c r="A25" s="90" t="s">
        <v>432</v>
      </c>
      <c r="B25" s="29">
        <v>889.8</v>
      </c>
      <c r="C25" s="29">
        <v>1097.8</v>
      </c>
      <c r="D25" s="29">
        <v>1092.8</v>
      </c>
      <c r="E25" s="29">
        <v>0</v>
      </c>
      <c r="F25" s="89">
        <f t="shared" si="0"/>
        <v>122.81411553158013</v>
      </c>
      <c r="G25" s="89">
        <f t="shared" si="1"/>
        <v>99.544543632719979</v>
      </c>
    </row>
    <row r="26" spans="1:7" ht="112.5" x14ac:dyDescent="0.2">
      <c r="A26" s="90" t="s">
        <v>266</v>
      </c>
      <c r="B26" s="29">
        <v>1908.4</v>
      </c>
      <c r="C26" s="29">
        <v>1875.8</v>
      </c>
      <c r="D26" s="29">
        <v>1838</v>
      </c>
      <c r="E26" s="29">
        <v>57.2</v>
      </c>
      <c r="F26" s="89">
        <f t="shared" si="0"/>
        <v>96.311045902326555</v>
      </c>
      <c r="G26" s="89">
        <f t="shared" si="1"/>
        <v>97.984859793154925</v>
      </c>
    </row>
    <row r="27" spans="1:7" ht="33.75" x14ac:dyDescent="0.2">
      <c r="A27" s="41" t="s">
        <v>130</v>
      </c>
      <c r="B27" s="66">
        <v>1362</v>
      </c>
      <c r="C27" s="66">
        <v>1497</v>
      </c>
      <c r="D27" s="66">
        <v>1496.9</v>
      </c>
      <c r="E27" s="66">
        <v>0</v>
      </c>
      <c r="F27" s="89">
        <f t="shared" si="0"/>
        <v>109.90455212922174</v>
      </c>
      <c r="G27" s="89">
        <f t="shared" si="1"/>
        <v>99.99331997327991</v>
      </c>
    </row>
    <row r="28" spans="1:7" ht="33.75" x14ac:dyDescent="0.2">
      <c r="A28" s="41" t="s">
        <v>120</v>
      </c>
      <c r="B28" s="66">
        <f>SUM(B30:B34)</f>
        <v>16926.8</v>
      </c>
      <c r="C28" s="66">
        <f>SUM(C30:C34)</f>
        <v>9154.4000000000015</v>
      </c>
      <c r="D28" s="66">
        <f>SUM(D30:D34)</f>
        <v>8893.7999999999993</v>
      </c>
      <c r="E28" s="66">
        <f>SUM(E30:E34)</f>
        <v>2119.1</v>
      </c>
      <c r="F28" s="89">
        <f t="shared" si="0"/>
        <v>52.54271333034005</v>
      </c>
      <c r="G28" s="89">
        <f t="shared" si="1"/>
        <v>97.15328148212879</v>
      </c>
    </row>
    <row r="29" spans="1:7" x14ac:dyDescent="0.2">
      <c r="A29" s="90" t="s">
        <v>20</v>
      </c>
      <c r="B29" s="66"/>
      <c r="C29" s="66"/>
      <c r="D29" s="66"/>
      <c r="E29" s="66"/>
      <c r="F29" s="89"/>
      <c r="G29" s="89"/>
    </row>
    <row r="30" spans="1:7" ht="33.75" x14ac:dyDescent="0.2">
      <c r="A30" s="90" t="s">
        <v>259</v>
      </c>
      <c r="B30" s="29">
        <v>6599</v>
      </c>
      <c r="C30" s="29">
        <v>5294.8</v>
      </c>
      <c r="D30" s="29">
        <v>5034.2</v>
      </c>
      <c r="E30" s="29">
        <v>41.9</v>
      </c>
      <c r="F30" s="89">
        <f t="shared" si="0"/>
        <v>76.28731626003939</v>
      </c>
      <c r="G30" s="89">
        <f t="shared" si="1"/>
        <v>95.078189922187804</v>
      </c>
    </row>
    <row r="31" spans="1:7" ht="56.25" x14ac:dyDescent="0.2">
      <c r="A31" s="90" t="s">
        <v>291</v>
      </c>
      <c r="B31" s="29">
        <v>284.89999999999998</v>
      </c>
      <c r="C31" s="29">
        <v>421.8</v>
      </c>
      <c r="D31" s="29">
        <v>421.8</v>
      </c>
      <c r="E31" s="29">
        <v>0</v>
      </c>
      <c r="F31" s="89">
        <f t="shared" si="0"/>
        <v>148.05194805194805</v>
      </c>
      <c r="G31" s="89">
        <f t="shared" si="1"/>
        <v>100</v>
      </c>
    </row>
    <row r="32" spans="1:7" ht="45" x14ac:dyDescent="0.2">
      <c r="A32" s="90" t="s">
        <v>292</v>
      </c>
      <c r="B32" s="29">
        <v>250.1</v>
      </c>
      <c r="C32" s="29">
        <v>161</v>
      </c>
      <c r="D32" s="29">
        <v>161</v>
      </c>
      <c r="E32" s="29">
        <v>0</v>
      </c>
      <c r="F32" s="89">
        <f t="shared" si="0"/>
        <v>64.37425029988006</v>
      </c>
      <c r="G32" s="89">
        <f t="shared" si="1"/>
        <v>100</v>
      </c>
    </row>
    <row r="33" spans="1:7" ht="33.75" x14ac:dyDescent="0.2">
      <c r="A33" s="90" t="s">
        <v>293</v>
      </c>
      <c r="B33" s="29">
        <v>80</v>
      </c>
      <c r="C33" s="29">
        <v>80</v>
      </c>
      <c r="D33" s="29">
        <v>80</v>
      </c>
      <c r="E33" s="29">
        <v>0</v>
      </c>
      <c r="F33" s="89">
        <f t="shared" si="0"/>
        <v>100</v>
      </c>
      <c r="G33" s="89">
        <f t="shared" si="1"/>
        <v>100</v>
      </c>
    </row>
    <row r="34" spans="1:7" ht="22.5" x14ac:dyDescent="0.2">
      <c r="A34" s="90" t="s">
        <v>260</v>
      </c>
      <c r="B34" s="29">
        <v>9712.7999999999993</v>
      </c>
      <c r="C34" s="29">
        <v>3196.8</v>
      </c>
      <c r="D34" s="29">
        <v>3196.8</v>
      </c>
      <c r="E34" s="29">
        <v>2077.1999999999998</v>
      </c>
      <c r="F34" s="89">
        <f t="shared" si="0"/>
        <v>32.913269088213497</v>
      </c>
      <c r="G34" s="89">
        <f t="shared" si="1"/>
        <v>100</v>
      </c>
    </row>
    <row r="35" spans="1:7" ht="22.5" x14ac:dyDescent="0.2">
      <c r="A35" s="41" t="s">
        <v>44</v>
      </c>
      <c r="B35" s="66">
        <v>79.2</v>
      </c>
      <c r="C35" s="66">
        <v>77.5</v>
      </c>
      <c r="D35" s="66">
        <v>77.5</v>
      </c>
      <c r="E35" s="66">
        <v>0</v>
      </c>
      <c r="F35" s="89">
        <f t="shared" si="0"/>
        <v>97.853535353535349</v>
      </c>
      <c r="G35" s="89">
        <f t="shared" si="1"/>
        <v>100</v>
      </c>
    </row>
    <row r="36" spans="1:7" x14ac:dyDescent="0.2">
      <c r="A36" s="41" t="s">
        <v>105</v>
      </c>
      <c r="B36" s="66">
        <v>2320</v>
      </c>
      <c r="C36" s="66">
        <v>2555.6</v>
      </c>
      <c r="D36" s="66">
        <v>2555.5</v>
      </c>
      <c r="E36" s="66">
        <v>0</v>
      </c>
      <c r="F36" s="89">
        <f t="shared" si="0"/>
        <v>110.15086206896552</v>
      </c>
      <c r="G36" s="89">
        <f t="shared" si="1"/>
        <v>99.996087024573484</v>
      </c>
    </row>
    <row r="37" spans="1:7" x14ac:dyDescent="0.2">
      <c r="A37" s="41" t="s">
        <v>45</v>
      </c>
      <c r="B37" s="66">
        <v>4982.5</v>
      </c>
      <c r="C37" s="66">
        <v>5100.7</v>
      </c>
      <c r="D37" s="66">
        <v>5100.7</v>
      </c>
      <c r="E37" s="66">
        <v>883.2</v>
      </c>
      <c r="F37" s="89">
        <f t="shared" si="0"/>
        <v>102.3723030607125</v>
      </c>
      <c r="G37" s="89">
        <f t="shared" si="1"/>
        <v>100</v>
      </c>
    </row>
    <row r="38" spans="1:7" ht="22.5" x14ac:dyDescent="0.2">
      <c r="A38" s="41" t="s">
        <v>49</v>
      </c>
      <c r="B38" s="66">
        <v>37384.300000000003</v>
      </c>
      <c r="C38" s="66">
        <v>40644.400000000001</v>
      </c>
      <c r="D38" s="66">
        <v>40644.400000000001</v>
      </c>
      <c r="E38" s="66">
        <v>2712</v>
      </c>
      <c r="F38" s="89">
        <f t="shared" si="0"/>
        <v>108.72050566681735</v>
      </c>
      <c r="G38" s="89">
        <f t="shared" si="1"/>
        <v>100</v>
      </c>
    </row>
    <row r="39" spans="1:7" ht="22.5" x14ac:dyDescent="0.2">
      <c r="A39" s="41" t="s">
        <v>35</v>
      </c>
      <c r="B39" s="66">
        <v>18819.3</v>
      </c>
      <c r="C39" s="66">
        <v>19437.599999999999</v>
      </c>
      <c r="D39" s="66">
        <v>19437.599999999999</v>
      </c>
      <c r="E39" s="66">
        <v>1873.3</v>
      </c>
      <c r="F39" s="89">
        <f t="shared" si="0"/>
        <v>103.28545695110869</v>
      </c>
      <c r="G39" s="89">
        <f t="shared" si="1"/>
        <v>100</v>
      </c>
    </row>
    <row r="40" spans="1:7" x14ac:dyDescent="0.2">
      <c r="A40" s="41" t="s">
        <v>294</v>
      </c>
      <c r="B40" s="66">
        <v>42695.199999999997</v>
      </c>
      <c r="C40" s="66">
        <v>45800.7</v>
      </c>
      <c r="D40" s="66">
        <v>45781.599999999999</v>
      </c>
      <c r="E40" s="66">
        <v>1118.3</v>
      </c>
      <c r="F40" s="89">
        <f t="shared" si="0"/>
        <v>107.22891566265061</v>
      </c>
      <c r="G40" s="89">
        <f t="shared" si="1"/>
        <v>99.958297580604665</v>
      </c>
    </row>
    <row r="41" spans="1:7" ht="33.75" x14ac:dyDescent="0.2">
      <c r="A41" s="41" t="s">
        <v>36</v>
      </c>
      <c r="B41" s="66">
        <v>8108.4</v>
      </c>
      <c r="C41" s="66">
        <v>8979.6</v>
      </c>
      <c r="D41" s="66">
        <v>8954.7000000000007</v>
      </c>
      <c r="E41" s="66">
        <v>0</v>
      </c>
      <c r="F41" s="89">
        <f t="shared" si="0"/>
        <v>110.4373242563268</v>
      </c>
      <c r="G41" s="89">
        <f t="shared" si="1"/>
        <v>99.722704797541098</v>
      </c>
    </row>
    <row r="42" spans="1:7" ht="45" x14ac:dyDescent="0.2">
      <c r="A42" s="41" t="s">
        <v>37</v>
      </c>
      <c r="B42" s="66">
        <v>6306.5</v>
      </c>
      <c r="C42" s="66">
        <v>7387.6</v>
      </c>
      <c r="D42" s="66">
        <v>6949</v>
      </c>
      <c r="E42" s="66">
        <v>308.8</v>
      </c>
      <c r="F42" s="89">
        <f t="shared" si="0"/>
        <v>110.18790137160073</v>
      </c>
      <c r="G42" s="89">
        <f t="shared" si="1"/>
        <v>94.063024527586762</v>
      </c>
    </row>
    <row r="43" spans="1:7" x14ac:dyDescent="0.2">
      <c r="A43" s="41" t="s">
        <v>20</v>
      </c>
      <c r="B43" s="66"/>
      <c r="C43" s="66"/>
      <c r="D43" s="66"/>
      <c r="E43" s="66"/>
      <c r="F43" s="89"/>
      <c r="G43" s="89"/>
    </row>
    <row r="44" spans="1:7" x14ac:dyDescent="0.2">
      <c r="A44" s="90" t="s">
        <v>126</v>
      </c>
      <c r="B44" s="29">
        <v>0</v>
      </c>
      <c r="C44" s="29">
        <v>315.2</v>
      </c>
      <c r="D44" s="29">
        <v>191</v>
      </c>
      <c r="E44" s="29">
        <v>191</v>
      </c>
      <c r="F44" s="89" t="s">
        <v>96</v>
      </c>
      <c r="G44" s="89">
        <f t="shared" si="1"/>
        <v>60.596446700507613</v>
      </c>
    </row>
    <row r="45" spans="1:7" ht="56.25" x14ac:dyDescent="0.2">
      <c r="A45" s="90" t="s">
        <v>435</v>
      </c>
      <c r="B45" s="29">
        <v>5998.2</v>
      </c>
      <c r="C45" s="29">
        <v>6648.5</v>
      </c>
      <c r="D45" s="29">
        <v>6530.2</v>
      </c>
      <c r="E45" s="29">
        <v>0</v>
      </c>
      <c r="F45" s="89">
        <f t="shared" si="0"/>
        <v>108.86932746490614</v>
      </c>
      <c r="G45" s="89">
        <f t="shared" si="1"/>
        <v>98.220651274723608</v>
      </c>
    </row>
    <row r="46" spans="1:7" ht="78.75" x14ac:dyDescent="0.2">
      <c r="A46" s="90" t="s">
        <v>434</v>
      </c>
      <c r="B46" s="29">
        <v>0</v>
      </c>
      <c r="C46" s="29">
        <v>87.7</v>
      </c>
      <c r="D46" s="29">
        <v>0</v>
      </c>
      <c r="E46" s="29">
        <v>0</v>
      </c>
      <c r="F46" s="89" t="s">
        <v>96</v>
      </c>
      <c r="G46" s="89">
        <f t="shared" si="1"/>
        <v>0</v>
      </c>
    </row>
    <row r="47" spans="1:7" ht="22.5" x14ac:dyDescent="0.2">
      <c r="A47" s="90" t="s">
        <v>127</v>
      </c>
      <c r="B47" s="29">
        <v>151.4</v>
      </c>
      <c r="C47" s="29">
        <v>226.2</v>
      </c>
      <c r="D47" s="29">
        <v>117.8</v>
      </c>
      <c r="E47" s="29">
        <v>117.8</v>
      </c>
      <c r="F47" s="89">
        <f t="shared" si="0"/>
        <v>77.807133421400252</v>
      </c>
      <c r="G47" s="89">
        <f t="shared" si="1"/>
        <v>52.077807250221042</v>
      </c>
    </row>
    <row r="48" spans="1:7" ht="22.5" x14ac:dyDescent="0.2">
      <c r="A48" s="41" t="s">
        <v>46</v>
      </c>
      <c r="B48" s="66">
        <v>3682</v>
      </c>
      <c r="C48" s="66">
        <v>3748.5</v>
      </c>
      <c r="D48" s="66">
        <v>3748.5</v>
      </c>
      <c r="E48" s="66">
        <v>77</v>
      </c>
      <c r="F48" s="89">
        <f t="shared" si="0"/>
        <v>101.8060836501901</v>
      </c>
      <c r="G48" s="89">
        <f t="shared" si="1"/>
        <v>100</v>
      </c>
    </row>
    <row r="49" spans="1:7" ht="22.5" x14ac:dyDescent="0.2">
      <c r="A49" s="41" t="s">
        <v>295</v>
      </c>
      <c r="B49" s="66">
        <v>4726</v>
      </c>
      <c r="C49" s="66">
        <v>4444.5</v>
      </c>
      <c r="D49" s="66">
        <v>4254.5</v>
      </c>
      <c r="E49" s="66">
        <v>106.6</v>
      </c>
      <c r="F49" s="89">
        <f t="shared" si="0"/>
        <v>90.023275497249259</v>
      </c>
      <c r="G49" s="89">
        <f t="shared" si="1"/>
        <v>95.725053436832042</v>
      </c>
    </row>
    <row r="50" spans="1:7" ht="33.75" x14ac:dyDescent="0.2">
      <c r="A50" s="41" t="s">
        <v>38</v>
      </c>
      <c r="B50" s="66">
        <v>110914.9</v>
      </c>
      <c r="C50" s="66">
        <v>128000.6</v>
      </c>
      <c r="D50" s="66">
        <v>123889</v>
      </c>
      <c r="E50" s="66">
        <v>70411.5</v>
      </c>
      <c r="F50" s="89">
        <f t="shared" si="0"/>
        <v>111.69734634390871</v>
      </c>
      <c r="G50" s="89">
        <f t="shared" si="1"/>
        <v>96.787827557058321</v>
      </c>
    </row>
    <row r="51" spans="1:7" ht="22.5" x14ac:dyDescent="0.2">
      <c r="A51" s="41" t="s">
        <v>39</v>
      </c>
      <c r="B51" s="66">
        <v>267264.2</v>
      </c>
      <c r="C51" s="66">
        <v>304995.20000000001</v>
      </c>
      <c r="D51" s="66">
        <v>298557.7</v>
      </c>
      <c r="E51" s="66">
        <v>213358.5</v>
      </c>
      <c r="F51" s="89">
        <f t="shared" si="0"/>
        <v>111.70882594825645</v>
      </c>
      <c r="G51" s="89">
        <f t="shared" si="1"/>
        <v>97.889311044895138</v>
      </c>
    </row>
    <row r="52" spans="1:7" ht="22.5" x14ac:dyDescent="0.2">
      <c r="A52" s="41" t="s">
        <v>267</v>
      </c>
      <c r="B52" s="66">
        <v>16841.7</v>
      </c>
      <c r="C52" s="66">
        <v>22579.9</v>
      </c>
      <c r="D52" s="66">
        <v>22510</v>
      </c>
      <c r="E52" s="66">
        <v>6724.1</v>
      </c>
      <c r="F52" s="89">
        <f t="shared" si="0"/>
        <v>133.65634110570787</v>
      </c>
      <c r="G52" s="89">
        <f t="shared" si="1"/>
        <v>99.690432641420017</v>
      </c>
    </row>
    <row r="53" spans="1:7" ht="22.5" x14ac:dyDescent="0.2">
      <c r="A53" s="41" t="s">
        <v>281</v>
      </c>
      <c r="B53" s="66">
        <v>6176.7</v>
      </c>
      <c r="C53" s="66">
        <v>6743.6</v>
      </c>
      <c r="D53" s="66">
        <v>6743.6</v>
      </c>
      <c r="E53" s="66">
        <v>342.7</v>
      </c>
      <c r="F53" s="89">
        <f t="shared" si="0"/>
        <v>109.17804005375041</v>
      </c>
      <c r="G53" s="89">
        <f t="shared" si="1"/>
        <v>100</v>
      </c>
    </row>
    <row r="54" spans="1:7" ht="45" x14ac:dyDescent="0.2">
      <c r="A54" s="41" t="s">
        <v>40</v>
      </c>
      <c r="B54" s="66">
        <v>81.5</v>
      </c>
      <c r="C54" s="66">
        <v>0</v>
      </c>
      <c r="D54" s="66">
        <v>0</v>
      </c>
      <c r="E54" s="66">
        <v>0</v>
      </c>
      <c r="F54" s="89">
        <f t="shared" si="0"/>
        <v>0</v>
      </c>
      <c r="G54" s="89" t="s">
        <v>96</v>
      </c>
    </row>
    <row r="55" spans="1:7" ht="33.75" x14ac:dyDescent="0.2">
      <c r="A55" s="41" t="s">
        <v>128</v>
      </c>
      <c r="B55" s="66">
        <f>SUM(B57:B61)</f>
        <v>23136.6</v>
      </c>
      <c r="C55" s="66">
        <f>SUM(C57:C61)</f>
        <v>80763.7</v>
      </c>
      <c r="D55" s="66">
        <f>SUM(D57:D61)</f>
        <v>77324.7</v>
      </c>
      <c r="E55" s="66">
        <f>SUM(E57:E61)</f>
        <v>55419</v>
      </c>
      <c r="F55" s="89">
        <f t="shared" si="0"/>
        <v>334.20943440263477</v>
      </c>
      <c r="G55" s="89">
        <f t="shared" si="1"/>
        <v>95.741898897648326</v>
      </c>
    </row>
    <row r="56" spans="1:7" x14ac:dyDescent="0.2">
      <c r="A56" s="41" t="s">
        <v>20</v>
      </c>
      <c r="B56" s="66"/>
      <c r="C56" s="66"/>
      <c r="D56" s="66"/>
      <c r="E56" s="66"/>
      <c r="F56" s="89"/>
      <c r="G56" s="89"/>
    </row>
    <row r="57" spans="1:7" ht="22.5" x14ac:dyDescent="0.2">
      <c r="A57" s="90" t="s">
        <v>129</v>
      </c>
      <c r="B57" s="29">
        <v>8077</v>
      </c>
      <c r="C57" s="29">
        <v>9670.6</v>
      </c>
      <c r="D57" s="29">
        <v>9639.4</v>
      </c>
      <c r="E57" s="29">
        <v>0</v>
      </c>
      <c r="F57" s="89">
        <f t="shared" si="0"/>
        <v>119.34381577318311</v>
      </c>
      <c r="G57" s="89">
        <f t="shared" si="1"/>
        <v>99.677372655264406</v>
      </c>
    </row>
    <row r="58" spans="1:7" ht="22.5" x14ac:dyDescent="0.2">
      <c r="A58" s="90" t="s">
        <v>268</v>
      </c>
      <c r="B58" s="29">
        <v>4814.8999999999996</v>
      </c>
      <c r="C58" s="29">
        <v>22265.7</v>
      </c>
      <c r="D58" s="29">
        <v>22265.7</v>
      </c>
      <c r="E58" s="29">
        <v>10010</v>
      </c>
      <c r="F58" s="89">
        <f t="shared" si="0"/>
        <v>462.43328002658421</v>
      </c>
      <c r="G58" s="89">
        <f t="shared" si="1"/>
        <v>100</v>
      </c>
    </row>
    <row r="59" spans="1:7" ht="22.5" x14ac:dyDescent="0.2">
      <c r="A59" s="90" t="s">
        <v>436</v>
      </c>
      <c r="B59" s="29">
        <v>0</v>
      </c>
      <c r="C59" s="29">
        <v>26804.5</v>
      </c>
      <c r="D59" s="29">
        <v>26804.5</v>
      </c>
      <c r="E59" s="29">
        <v>26804.5</v>
      </c>
      <c r="F59" s="89" t="s">
        <v>96</v>
      </c>
      <c r="G59" s="89">
        <f t="shared" si="1"/>
        <v>100</v>
      </c>
    </row>
    <row r="60" spans="1:7" ht="22.5" x14ac:dyDescent="0.2">
      <c r="A60" s="90" t="s">
        <v>308</v>
      </c>
      <c r="B60" s="29">
        <v>10244.700000000001</v>
      </c>
      <c r="C60" s="29">
        <v>18127.5</v>
      </c>
      <c r="D60" s="29">
        <v>17729.599999999999</v>
      </c>
      <c r="E60" s="29">
        <v>17729.599999999999</v>
      </c>
      <c r="F60" s="89">
        <f t="shared" si="0"/>
        <v>173.06119261667007</v>
      </c>
      <c r="G60" s="89">
        <f t="shared" si="1"/>
        <v>97.804992414839319</v>
      </c>
    </row>
    <row r="61" spans="1:7" ht="56.25" x14ac:dyDescent="0.2">
      <c r="A61" s="90" t="s">
        <v>282</v>
      </c>
      <c r="B61" s="29">
        <v>0</v>
      </c>
      <c r="C61" s="29">
        <v>3895.4</v>
      </c>
      <c r="D61" s="29">
        <v>885.5</v>
      </c>
      <c r="E61" s="29">
        <v>874.9</v>
      </c>
      <c r="F61" s="89" t="s">
        <v>96</v>
      </c>
      <c r="G61" s="89">
        <f t="shared" si="1"/>
        <v>22.731940237202856</v>
      </c>
    </row>
    <row r="62" spans="1:7" ht="22.5" x14ac:dyDescent="0.2">
      <c r="A62" s="41" t="s">
        <v>238</v>
      </c>
      <c r="B62" s="66">
        <f>SUM(B63:B71)</f>
        <v>97093.7</v>
      </c>
      <c r="C62" s="66">
        <f>SUM(C63:C71)</f>
        <v>114878.9</v>
      </c>
      <c r="D62" s="66">
        <f>SUM(D63:D71)</f>
        <v>111293.00000000001</v>
      </c>
      <c r="E62" s="66">
        <f>SUM(E63:E71)</f>
        <v>47093.700000000004</v>
      </c>
      <c r="F62" s="89">
        <f t="shared" si="0"/>
        <v>114.62432681008141</v>
      </c>
      <c r="G62" s="89">
        <f t="shared" si="1"/>
        <v>96.878539052863516</v>
      </c>
    </row>
    <row r="63" spans="1:7" ht="45" x14ac:dyDescent="0.2">
      <c r="A63" s="41" t="s">
        <v>110</v>
      </c>
      <c r="B63" s="66">
        <v>6326.5</v>
      </c>
      <c r="C63" s="66">
        <v>6651.4</v>
      </c>
      <c r="D63" s="66">
        <v>6557.3</v>
      </c>
      <c r="E63" s="66">
        <v>3025.2</v>
      </c>
      <c r="F63" s="89">
        <f t="shared" si="0"/>
        <v>103.64814668458074</v>
      </c>
      <c r="G63" s="89">
        <f t="shared" si="1"/>
        <v>98.585260245963269</v>
      </c>
    </row>
    <row r="64" spans="1:7" ht="22.5" x14ac:dyDescent="0.2">
      <c r="A64" s="41" t="s">
        <v>111</v>
      </c>
      <c r="B64" s="66">
        <v>10530.9</v>
      </c>
      <c r="C64" s="66">
        <v>23124.2</v>
      </c>
      <c r="D64" s="66">
        <v>23017</v>
      </c>
      <c r="E64" s="66">
        <v>9198.9</v>
      </c>
      <c r="F64" s="89">
        <f t="shared" si="0"/>
        <v>218.56631437009182</v>
      </c>
      <c r="G64" s="89">
        <f t="shared" si="1"/>
        <v>99.536416394945547</v>
      </c>
    </row>
    <row r="65" spans="1:7" ht="33.75" x14ac:dyDescent="0.2">
      <c r="A65" s="41" t="s">
        <v>112</v>
      </c>
      <c r="B65" s="66">
        <v>12265</v>
      </c>
      <c r="C65" s="66">
        <v>12441.7</v>
      </c>
      <c r="D65" s="66">
        <v>12206.6</v>
      </c>
      <c r="E65" s="66">
        <v>7305.4</v>
      </c>
      <c r="F65" s="89">
        <f t="shared" si="0"/>
        <v>99.52384834896047</v>
      </c>
      <c r="G65" s="89">
        <f t="shared" si="1"/>
        <v>98.110386844241532</v>
      </c>
    </row>
    <row r="66" spans="1:7" ht="33.75" x14ac:dyDescent="0.2">
      <c r="A66" s="41" t="s">
        <v>113</v>
      </c>
      <c r="B66" s="66">
        <v>9110.9</v>
      </c>
      <c r="C66" s="66">
        <v>12984.3</v>
      </c>
      <c r="D66" s="66">
        <v>12979.2</v>
      </c>
      <c r="E66" s="66">
        <v>2193.9</v>
      </c>
      <c r="F66" s="89">
        <f t="shared" si="0"/>
        <v>142.45793500093296</v>
      </c>
      <c r="G66" s="89">
        <f t="shared" si="1"/>
        <v>99.960721794782941</v>
      </c>
    </row>
    <row r="67" spans="1:7" ht="33.75" x14ac:dyDescent="0.2">
      <c r="A67" s="41" t="s">
        <v>114</v>
      </c>
      <c r="B67" s="66">
        <v>11097.4</v>
      </c>
      <c r="C67" s="66">
        <v>9477.1</v>
      </c>
      <c r="D67" s="66">
        <v>9361.2000000000007</v>
      </c>
      <c r="E67" s="66">
        <v>7878.1</v>
      </c>
      <c r="F67" s="89">
        <f t="shared" si="0"/>
        <v>84.354893939120885</v>
      </c>
      <c r="G67" s="89">
        <f t="shared" si="1"/>
        <v>98.77705205178799</v>
      </c>
    </row>
    <row r="68" spans="1:7" ht="33.75" x14ac:dyDescent="0.2">
      <c r="A68" s="41" t="s">
        <v>115</v>
      </c>
      <c r="B68" s="66">
        <v>9661.2999999999993</v>
      </c>
      <c r="C68" s="66">
        <v>10774.4</v>
      </c>
      <c r="D68" s="66">
        <v>9167.7999999999993</v>
      </c>
      <c r="E68" s="66">
        <v>4995.8</v>
      </c>
      <c r="F68" s="89">
        <f t="shared" si="0"/>
        <v>94.891991760943142</v>
      </c>
      <c r="G68" s="89">
        <f t="shared" si="1"/>
        <v>85.088728838728827</v>
      </c>
    </row>
    <row r="69" spans="1:7" ht="33.75" x14ac:dyDescent="0.2">
      <c r="A69" s="41" t="s">
        <v>116</v>
      </c>
      <c r="B69" s="66">
        <v>13910.7</v>
      </c>
      <c r="C69" s="66">
        <v>9892.9</v>
      </c>
      <c r="D69" s="66">
        <v>9877.6</v>
      </c>
      <c r="E69" s="66">
        <v>3165.9</v>
      </c>
      <c r="F69" s="89">
        <f t="shared" si="0"/>
        <v>71.007210276981027</v>
      </c>
      <c r="G69" s="89">
        <f t="shared" si="1"/>
        <v>99.845343630280311</v>
      </c>
    </row>
    <row r="70" spans="1:7" ht="33.75" x14ac:dyDescent="0.2">
      <c r="A70" s="41" t="s">
        <v>117</v>
      </c>
      <c r="B70" s="66">
        <v>13252.1</v>
      </c>
      <c r="C70" s="66">
        <v>17948</v>
      </c>
      <c r="D70" s="66">
        <v>16546.599999999999</v>
      </c>
      <c r="E70" s="66">
        <v>5251.6</v>
      </c>
      <c r="F70" s="89">
        <f t="shared" si="0"/>
        <v>124.86021083450922</v>
      </c>
      <c r="G70" s="89">
        <f t="shared" si="1"/>
        <v>92.191887675507019</v>
      </c>
    </row>
    <row r="71" spans="1:7" ht="33.75" x14ac:dyDescent="0.2">
      <c r="A71" s="41" t="s">
        <v>118</v>
      </c>
      <c r="B71" s="66">
        <v>10938.9</v>
      </c>
      <c r="C71" s="66">
        <v>11584.9</v>
      </c>
      <c r="D71" s="66">
        <v>11579.7</v>
      </c>
      <c r="E71" s="66">
        <v>4078.9</v>
      </c>
      <c r="F71" s="89">
        <f t="shared" si="0"/>
        <v>105.85799303403451</v>
      </c>
      <c r="G71" s="89">
        <f t="shared" si="1"/>
        <v>99.955113984583392</v>
      </c>
    </row>
  </sheetData>
  <mergeCells count="6">
    <mergeCell ref="G4:G5"/>
    <mergeCell ref="A4:A5"/>
    <mergeCell ref="B4:B5"/>
    <mergeCell ref="C4:C5"/>
    <mergeCell ref="D4:E4"/>
    <mergeCell ref="F4:F5"/>
  </mergeCells>
  <phoneticPr fontId="22" type="noConversion"/>
  <pageMargins left="0.78740157480314965" right="0.59055118110236227" top="0.59055118110236227" bottom="0.59055118110236227" header="0.51181102362204722" footer="0.51181102362204722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40"/>
  <sheetViews>
    <sheetView workbookViewId="0">
      <selection activeCell="D35" sqref="D35:D40"/>
    </sheetView>
  </sheetViews>
  <sheetFormatPr defaultRowHeight="12.75" x14ac:dyDescent="0.2"/>
  <cols>
    <col min="1" max="1" width="42.85546875" customWidth="1"/>
    <col min="3" max="4" width="11.28515625" bestFit="1" customWidth="1"/>
    <col min="5" max="5" width="11.28515625" customWidth="1"/>
    <col min="7" max="7" width="11.85546875" customWidth="1"/>
  </cols>
  <sheetData>
    <row r="1" spans="1:8" x14ac:dyDescent="0.2">
      <c r="G1" s="28" t="s">
        <v>226</v>
      </c>
    </row>
    <row r="2" spans="1:8" x14ac:dyDescent="0.2">
      <c r="G2" s="84" t="s">
        <v>222</v>
      </c>
    </row>
    <row r="3" spans="1:8" ht="29.25" customHeight="1" x14ac:dyDescent="0.2">
      <c r="A3" s="349" t="s">
        <v>438</v>
      </c>
      <c r="B3" s="349"/>
      <c r="C3" s="349"/>
      <c r="D3" s="349"/>
      <c r="E3" s="349"/>
      <c r="F3" s="349"/>
      <c r="G3" s="349"/>
    </row>
    <row r="4" spans="1:8" x14ac:dyDescent="0.2">
      <c r="G4" t="s">
        <v>25</v>
      </c>
    </row>
    <row r="5" spans="1:8" ht="72" customHeight="1" x14ac:dyDescent="0.2">
      <c r="A5" s="6" t="s">
        <v>154</v>
      </c>
      <c r="B5" s="6" t="s">
        <v>131</v>
      </c>
      <c r="C5" s="2" t="s">
        <v>26</v>
      </c>
      <c r="D5" s="2" t="s">
        <v>27</v>
      </c>
      <c r="E5" s="71" t="s">
        <v>193</v>
      </c>
      <c r="F5" s="4" t="s">
        <v>24</v>
      </c>
      <c r="G5" s="2" t="s">
        <v>28</v>
      </c>
    </row>
    <row r="6" spans="1:8" x14ac:dyDescent="0.2">
      <c r="A6" s="3" t="s">
        <v>29</v>
      </c>
      <c r="B6" s="2"/>
      <c r="C6" s="30">
        <f>SUM(C7:C40)</f>
        <v>874818.8</v>
      </c>
      <c r="D6" s="30">
        <f>SUM(D7:D40)</f>
        <v>853174.7</v>
      </c>
      <c r="E6" s="68">
        <f>SUM(E7:E40)</f>
        <v>432894.70000000007</v>
      </c>
      <c r="F6" s="31">
        <f>D6/C6*100</f>
        <v>97.525876215737455</v>
      </c>
      <c r="G6" s="39">
        <f>SUM(G7:G40)</f>
        <v>-21644.100000000009</v>
      </c>
    </row>
    <row r="7" spans="1:8" x14ac:dyDescent="0.2">
      <c r="A7" s="38" t="s">
        <v>132</v>
      </c>
      <c r="B7" s="32" t="s">
        <v>155</v>
      </c>
      <c r="C7" s="37">
        <v>175086</v>
      </c>
      <c r="D7" s="37">
        <v>173204.6</v>
      </c>
      <c r="E7" s="69">
        <v>104331.2</v>
      </c>
      <c r="F7" s="33">
        <f>D7/C7*100</f>
        <v>98.925442354043156</v>
      </c>
      <c r="G7" s="34">
        <f>D7-C7</f>
        <v>-1881.3999999999942</v>
      </c>
      <c r="H7" s="11"/>
    </row>
    <row r="8" spans="1:8" ht="38.25" x14ac:dyDescent="0.2">
      <c r="A8" s="38" t="s">
        <v>133</v>
      </c>
      <c r="B8" s="32" t="s">
        <v>156</v>
      </c>
      <c r="C8" s="37">
        <v>148.4</v>
      </c>
      <c r="D8" s="37">
        <v>148.4</v>
      </c>
      <c r="E8" s="69">
        <v>125.9</v>
      </c>
      <c r="F8" s="33">
        <f t="shared" ref="F8:F40" si="0">D8/C8*100</f>
        <v>100</v>
      </c>
      <c r="G8" s="34">
        <f t="shared" ref="G8:G40" si="1">D8-C8</f>
        <v>0</v>
      </c>
      <c r="H8" s="11"/>
    </row>
    <row r="9" spans="1:8" ht="51" x14ac:dyDescent="0.2">
      <c r="A9" s="38" t="s">
        <v>312</v>
      </c>
      <c r="B9" s="32" t="s">
        <v>310</v>
      </c>
      <c r="C9" s="37">
        <v>0.9</v>
      </c>
      <c r="D9" s="37">
        <v>0.9</v>
      </c>
      <c r="E9" s="69">
        <v>0.9</v>
      </c>
      <c r="F9" s="33">
        <f t="shared" si="0"/>
        <v>100</v>
      </c>
      <c r="G9" s="34">
        <f t="shared" si="1"/>
        <v>0</v>
      </c>
      <c r="H9" s="11"/>
    </row>
    <row r="10" spans="1:8" ht="51" x14ac:dyDescent="0.2">
      <c r="A10" s="38" t="s">
        <v>134</v>
      </c>
      <c r="B10" s="32" t="s">
        <v>157</v>
      </c>
      <c r="C10" s="37">
        <v>52691.8</v>
      </c>
      <c r="D10" s="37">
        <v>52058.2</v>
      </c>
      <c r="E10" s="69">
        <v>31362.6</v>
      </c>
      <c r="F10" s="33">
        <f t="shared" si="0"/>
        <v>98.79753585946959</v>
      </c>
      <c r="G10" s="34">
        <f t="shared" si="1"/>
        <v>-633.60000000000582</v>
      </c>
      <c r="H10" s="11"/>
    </row>
    <row r="11" spans="1:8" ht="25.5" x14ac:dyDescent="0.2">
      <c r="A11" s="38" t="s">
        <v>135</v>
      </c>
      <c r="B11" s="32" t="s">
        <v>158</v>
      </c>
      <c r="C11" s="37">
        <v>36555.1</v>
      </c>
      <c r="D11" s="37">
        <v>36181.699999999997</v>
      </c>
      <c r="E11" s="69">
        <v>5083.2</v>
      </c>
      <c r="F11" s="33">
        <f t="shared" si="0"/>
        <v>98.978528303848151</v>
      </c>
      <c r="G11" s="34">
        <f t="shared" si="1"/>
        <v>-373.40000000000146</v>
      </c>
      <c r="H11" s="11"/>
    </row>
    <row r="12" spans="1:8" ht="38.25" x14ac:dyDescent="0.2">
      <c r="A12" s="38" t="s">
        <v>136</v>
      </c>
      <c r="B12" s="32" t="s">
        <v>159</v>
      </c>
      <c r="C12" s="37">
        <v>53</v>
      </c>
      <c r="D12" s="37">
        <v>49.6</v>
      </c>
      <c r="E12" s="69">
        <v>0</v>
      </c>
      <c r="F12" s="33">
        <f t="shared" si="0"/>
        <v>93.584905660377359</v>
      </c>
      <c r="G12" s="34">
        <f t="shared" si="1"/>
        <v>-3.3999999999999986</v>
      </c>
      <c r="H12" s="11"/>
    </row>
    <row r="13" spans="1:8" ht="63.75" x14ac:dyDescent="0.2">
      <c r="A13" s="38" t="s">
        <v>137</v>
      </c>
      <c r="B13" s="32" t="s">
        <v>160</v>
      </c>
      <c r="C13" s="37">
        <v>165.7</v>
      </c>
      <c r="D13" s="37">
        <v>163</v>
      </c>
      <c r="E13" s="69">
        <v>0</v>
      </c>
      <c r="F13" s="33">
        <f t="shared" si="0"/>
        <v>98.370549185274598</v>
      </c>
      <c r="G13" s="34">
        <f t="shared" si="1"/>
        <v>-2.6999999999999886</v>
      </c>
      <c r="H13" s="11"/>
    </row>
    <row r="14" spans="1:8" ht="51" x14ac:dyDescent="0.2">
      <c r="A14" s="38" t="s">
        <v>138</v>
      </c>
      <c r="B14" s="32" t="s">
        <v>161</v>
      </c>
      <c r="C14" s="37">
        <v>11033</v>
      </c>
      <c r="D14" s="37">
        <v>10857.3</v>
      </c>
      <c r="E14" s="69">
        <v>1522.5</v>
      </c>
      <c r="F14" s="33">
        <f t="shared" si="0"/>
        <v>98.407504758451907</v>
      </c>
      <c r="G14" s="34">
        <f t="shared" si="1"/>
        <v>-175.70000000000073</v>
      </c>
      <c r="H14" s="11"/>
    </row>
    <row r="15" spans="1:8" ht="38.25" x14ac:dyDescent="0.2">
      <c r="A15" s="38" t="s">
        <v>139</v>
      </c>
      <c r="B15" s="32" t="s">
        <v>162</v>
      </c>
      <c r="C15" s="37">
        <v>36936.1</v>
      </c>
      <c r="D15" s="37">
        <v>36936.1</v>
      </c>
      <c r="E15" s="69">
        <v>36814.5</v>
      </c>
      <c r="F15" s="33">
        <f t="shared" si="0"/>
        <v>100</v>
      </c>
      <c r="G15" s="34">
        <f t="shared" si="1"/>
        <v>0</v>
      </c>
      <c r="H15" s="11"/>
    </row>
    <row r="16" spans="1:8" ht="38.25" x14ac:dyDescent="0.2">
      <c r="A16" s="38" t="s">
        <v>140</v>
      </c>
      <c r="B16" s="32" t="s">
        <v>163</v>
      </c>
      <c r="C16" s="37">
        <v>86583.1</v>
      </c>
      <c r="D16" s="37">
        <v>75855.7</v>
      </c>
      <c r="E16" s="69">
        <v>18439.7</v>
      </c>
      <c r="F16" s="33">
        <f t="shared" si="0"/>
        <v>87.61028422405758</v>
      </c>
      <c r="G16" s="34">
        <f t="shared" si="1"/>
        <v>-10727.400000000009</v>
      </c>
      <c r="H16" s="11"/>
    </row>
    <row r="17" spans="1:8" x14ac:dyDescent="0.2">
      <c r="A17" s="38" t="s">
        <v>446</v>
      </c>
      <c r="B17" s="32" t="s">
        <v>439</v>
      </c>
      <c r="C17" s="37">
        <v>15735.9</v>
      </c>
      <c r="D17" s="37">
        <v>14336.4</v>
      </c>
      <c r="E17" s="69">
        <v>21.4</v>
      </c>
      <c r="F17" s="33">
        <f t="shared" si="0"/>
        <v>91.10632375650583</v>
      </c>
      <c r="G17" s="34">
        <f t="shared" si="1"/>
        <v>-1399.5</v>
      </c>
      <c r="H17" s="11"/>
    </row>
    <row r="18" spans="1:8" x14ac:dyDescent="0.2">
      <c r="A18" s="38" t="s">
        <v>141</v>
      </c>
      <c r="B18" s="32" t="s">
        <v>164</v>
      </c>
      <c r="C18" s="37">
        <v>1497</v>
      </c>
      <c r="D18" s="37">
        <v>1496.9</v>
      </c>
      <c r="E18" s="69">
        <v>0</v>
      </c>
      <c r="F18" s="33">
        <f t="shared" si="0"/>
        <v>99.99331997327991</v>
      </c>
      <c r="G18" s="34">
        <f t="shared" si="1"/>
        <v>-9.9999999999909051E-2</v>
      </c>
      <c r="H18" s="11"/>
    </row>
    <row r="19" spans="1:8" ht="38.25" x14ac:dyDescent="0.2">
      <c r="A19" s="38" t="s">
        <v>142</v>
      </c>
      <c r="B19" s="32" t="s">
        <v>165</v>
      </c>
      <c r="C19" s="37">
        <v>368.4</v>
      </c>
      <c r="D19" s="37">
        <v>251</v>
      </c>
      <c r="E19" s="69">
        <v>251</v>
      </c>
      <c r="F19" s="33">
        <f t="shared" si="0"/>
        <v>68.132464712269282</v>
      </c>
      <c r="G19" s="34">
        <f t="shared" si="1"/>
        <v>-117.39999999999998</v>
      </c>
      <c r="H19" s="11"/>
    </row>
    <row r="20" spans="1:8" x14ac:dyDescent="0.2">
      <c r="A20" s="38" t="s">
        <v>143</v>
      </c>
      <c r="B20" s="32" t="s">
        <v>166</v>
      </c>
      <c r="C20" s="37">
        <v>3196.8</v>
      </c>
      <c r="D20" s="37">
        <v>3196.8</v>
      </c>
      <c r="E20" s="69">
        <v>2077.1999999999998</v>
      </c>
      <c r="F20" s="33">
        <f t="shared" si="0"/>
        <v>100</v>
      </c>
      <c r="G20" s="34">
        <f t="shared" si="1"/>
        <v>0</v>
      </c>
      <c r="H20" s="11"/>
    </row>
    <row r="21" spans="1:8" ht="25.5" x14ac:dyDescent="0.2">
      <c r="A21" s="38" t="s">
        <v>144</v>
      </c>
      <c r="B21" s="32" t="s">
        <v>167</v>
      </c>
      <c r="C21" s="37">
        <v>674.9</v>
      </c>
      <c r="D21" s="37">
        <v>674.8</v>
      </c>
      <c r="E21" s="69">
        <v>152.69999999999999</v>
      </c>
      <c r="F21" s="33">
        <f t="shared" si="0"/>
        <v>99.985182990072602</v>
      </c>
      <c r="G21" s="34">
        <f t="shared" si="1"/>
        <v>-0.10000000000002274</v>
      </c>
      <c r="H21" s="11"/>
    </row>
    <row r="22" spans="1:8" x14ac:dyDescent="0.2">
      <c r="A22" s="38" t="s">
        <v>447</v>
      </c>
      <c r="B22" s="32" t="s">
        <v>440</v>
      </c>
      <c r="C22" s="37">
        <v>50</v>
      </c>
      <c r="D22" s="37">
        <v>50</v>
      </c>
      <c r="E22" s="69">
        <v>50</v>
      </c>
      <c r="F22" s="33">
        <f t="shared" si="0"/>
        <v>100</v>
      </c>
      <c r="G22" s="34">
        <f t="shared" si="1"/>
        <v>0</v>
      </c>
      <c r="H22" s="11"/>
    </row>
    <row r="23" spans="1:8" ht="25.5" x14ac:dyDescent="0.2">
      <c r="A23" s="38" t="s">
        <v>145</v>
      </c>
      <c r="B23" s="32" t="s">
        <v>168</v>
      </c>
      <c r="C23" s="37">
        <v>33786.699999999997</v>
      </c>
      <c r="D23" s="37">
        <v>33786.699999999997</v>
      </c>
      <c r="E23" s="69">
        <v>15973.2</v>
      </c>
      <c r="F23" s="33">
        <f t="shared" si="0"/>
        <v>100</v>
      </c>
      <c r="G23" s="34">
        <f t="shared" si="1"/>
        <v>0</v>
      </c>
      <c r="H23" s="11"/>
    </row>
    <row r="24" spans="1:8" ht="51" x14ac:dyDescent="0.2">
      <c r="A24" s="38" t="s">
        <v>313</v>
      </c>
      <c r="B24" s="32" t="s">
        <v>311</v>
      </c>
      <c r="C24" s="37">
        <v>31460.3</v>
      </c>
      <c r="D24" s="37">
        <v>29270.799999999999</v>
      </c>
      <c r="E24" s="69">
        <v>28203.8</v>
      </c>
      <c r="F24" s="33">
        <f t="shared" si="0"/>
        <v>93.040435088031586</v>
      </c>
      <c r="G24" s="34">
        <f t="shared" si="1"/>
        <v>-2189.5</v>
      </c>
      <c r="H24" s="11"/>
    </row>
    <row r="25" spans="1:8" x14ac:dyDescent="0.2">
      <c r="A25" s="38" t="s">
        <v>146</v>
      </c>
      <c r="B25" s="32" t="s">
        <v>169</v>
      </c>
      <c r="C25" s="37">
        <v>2593.9</v>
      </c>
      <c r="D25" s="37">
        <v>2593.9</v>
      </c>
      <c r="E25" s="69">
        <v>2593.9</v>
      </c>
      <c r="F25" s="33">
        <f t="shared" si="0"/>
        <v>100</v>
      </c>
      <c r="G25" s="34">
        <f t="shared" si="1"/>
        <v>0</v>
      </c>
      <c r="H25" s="11"/>
    </row>
    <row r="26" spans="1:8" x14ac:dyDescent="0.2">
      <c r="A26" s="38" t="s">
        <v>147</v>
      </c>
      <c r="B26" s="32" t="s">
        <v>170</v>
      </c>
      <c r="C26" s="37">
        <v>47037.9</v>
      </c>
      <c r="D26" s="37">
        <v>45641.599999999999</v>
      </c>
      <c r="E26" s="69">
        <v>322.8</v>
      </c>
      <c r="F26" s="33">
        <f t="shared" si="0"/>
        <v>97.031542649650589</v>
      </c>
      <c r="G26" s="34">
        <f t="shared" si="1"/>
        <v>-1396.3000000000029</v>
      </c>
      <c r="H26" s="11"/>
    </row>
    <row r="27" spans="1:8" ht="63.75" x14ac:dyDescent="0.2">
      <c r="A27" s="38" t="s">
        <v>148</v>
      </c>
      <c r="B27" s="32" t="s">
        <v>171</v>
      </c>
      <c r="C27" s="37">
        <v>236385.4</v>
      </c>
      <c r="D27" s="37">
        <v>236385.4</v>
      </c>
      <c r="E27" s="69">
        <v>109850.9</v>
      </c>
      <c r="F27" s="33">
        <f t="shared" si="0"/>
        <v>100</v>
      </c>
      <c r="G27" s="34">
        <f t="shared" si="1"/>
        <v>0</v>
      </c>
      <c r="H27" s="11"/>
    </row>
    <row r="28" spans="1:8" ht="25.5" x14ac:dyDescent="0.2">
      <c r="A28" s="38" t="s">
        <v>149</v>
      </c>
      <c r="B28" s="32" t="s">
        <v>172</v>
      </c>
      <c r="C28" s="37">
        <v>29431.599999999999</v>
      </c>
      <c r="D28" s="37">
        <v>27792.2</v>
      </c>
      <c r="E28" s="69">
        <v>19324.5</v>
      </c>
      <c r="F28" s="33">
        <f t="shared" si="0"/>
        <v>94.429796545209925</v>
      </c>
      <c r="G28" s="34">
        <f t="shared" si="1"/>
        <v>-1639.3999999999978</v>
      </c>
      <c r="H28" s="11"/>
    </row>
    <row r="29" spans="1:8" ht="25.5" x14ac:dyDescent="0.2">
      <c r="A29" s="38" t="s">
        <v>448</v>
      </c>
      <c r="B29" s="35" t="s">
        <v>441</v>
      </c>
      <c r="C29" s="37">
        <v>44.5</v>
      </c>
      <c r="D29" s="37">
        <v>0</v>
      </c>
      <c r="E29" s="70">
        <v>0</v>
      </c>
      <c r="F29" s="33">
        <f t="shared" si="0"/>
        <v>0</v>
      </c>
      <c r="G29" s="34">
        <f t="shared" si="1"/>
        <v>-44.5</v>
      </c>
      <c r="H29" s="11"/>
    </row>
    <row r="30" spans="1:8" ht="63.75" x14ac:dyDescent="0.2">
      <c r="A30" s="38" t="s">
        <v>196</v>
      </c>
      <c r="B30" s="35" t="s">
        <v>194</v>
      </c>
      <c r="C30" s="37">
        <v>26584.400000000001</v>
      </c>
      <c r="D30" s="37">
        <v>26584.400000000001</v>
      </c>
      <c r="E30" s="70">
        <v>16841.400000000001</v>
      </c>
      <c r="F30" s="33">
        <f t="shared" si="0"/>
        <v>100</v>
      </c>
      <c r="G30" s="34">
        <f t="shared" si="1"/>
        <v>0</v>
      </c>
      <c r="H30" s="11"/>
    </row>
    <row r="31" spans="1:8" ht="25.5" x14ac:dyDescent="0.2">
      <c r="A31" s="38" t="s">
        <v>197</v>
      </c>
      <c r="B31" s="35" t="s">
        <v>195</v>
      </c>
      <c r="C31" s="37">
        <v>4007.6</v>
      </c>
      <c r="D31" s="37">
        <v>4007.6</v>
      </c>
      <c r="E31" s="70">
        <v>0</v>
      </c>
      <c r="F31" s="33">
        <f t="shared" si="0"/>
        <v>100</v>
      </c>
      <c r="G31" s="34">
        <f t="shared" si="1"/>
        <v>0</v>
      </c>
      <c r="H31" s="11"/>
    </row>
    <row r="32" spans="1:8" ht="25.5" x14ac:dyDescent="0.2">
      <c r="A32" s="38" t="s">
        <v>449</v>
      </c>
      <c r="B32" s="35" t="s">
        <v>442</v>
      </c>
      <c r="C32" s="37">
        <v>8.6</v>
      </c>
      <c r="D32" s="37">
        <v>0</v>
      </c>
      <c r="E32" s="70">
        <v>0</v>
      </c>
      <c r="F32" s="33">
        <f t="shared" si="0"/>
        <v>0</v>
      </c>
      <c r="G32" s="34">
        <f t="shared" si="1"/>
        <v>-8.6</v>
      </c>
      <c r="H32" s="11"/>
    </row>
    <row r="33" spans="1:8" ht="25.5" x14ac:dyDescent="0.2">
      <c r="A33" s="38" t="s">
        <v>450</v>
      </c>
      <c r="B33" s="35" t="s">
        <v>443</v>
      </c>
      <c r="C33" s="37">
        <v>17.3</v>
      </c>
      <c r="D33" s="37">
        <v>0</v>
      </c>
      <c r="E33" s="70">
        <v>0</v>
      </c>
      <c r="F33" s="33">
        <f t="shared" si="0"/>
        <v>0</v>
      </c>
      <c r="G33" s="34">
        <f t="shared" si="1"/>
        <v>-17.3</v>
      </c>
      <c r="H33" s="11"/>
    </row>
    <row r="34" spans="1:8" x14ac:dyDescent="0.2">
      <c r="A34" s="38" t="s">
        <v>451</v>
      </c>
      <c r="B34" s="35" t="s">
        <v>444</v>
      </c>
      <c r="C34" s="37">
        <v>10</v>
      </c>
      <c r="D34" s="37">
        <v>0</v>
      </c>
      <c r="E34" s="70">
        <v>0</v>
      </c>
      <c r="F34" s="33">
        <f t="shared" si="0"/>
        <v>0</v>
      </c>
      <c r="G34" s="34">
        <f t="shared" si="1"/>
        <v>-10</v>
      </c>
      <c r="H34" s="11"/>
    </row>
    <row r="35" spans="1:8" ht="63.75" x14ac:dyDescent="0.2">
      <c r="A35" s="166" t="s">
        <v>271</v>
      </c>
      <c r="B35" s="35" t="s">
        <v>270</v>
      </c>
      <c r="C35" s="37">
        <v>40587.300000000003</v>
      </c>
      <c r="D35" s="37">
        <v>39631.4</v>
      </c>
      <c r="E35" s="70">
        <v>39551.4</v>
      </c>
      <c r="F35" s="33">
        <f t="shared" si="0"/>
        <v>97.644829786657397</v>
      </c>
      <c r="G35" s="34">
        <f t="shared" si="1"/>
        <v>-955.90000000000146</v>
      </c>
      <c r="H35" s="11"/>
    </row>
    <row r="36" spans="1:8" ht="63.75" x14ac:dyDescent="0.2">
      <c r="A36" s="166" t="s">
        <v>452</v>
      </c>
      <c r="B36" s="35" t="s">
        <v>445</v>
      </c>
      <c r="C36" s="37">
        <v>17.3</v>
      </c>
      <c r="D36" s="37">
        <v>0</v>
      </c>
      <c r="E36" s="70">
        <v>0</v>
      </c>
      <c r="F36" s="33">
        <f t="shared" si="0"/>
        <v>0</v>
      </c>
      <c r="G36" s="34">
        <f t="shared" si="1"/>
        <v>-17.3</v>
      </c>
      <c r="H36" s="11"/>
    </row>
    <row r="37" spans="1:8" ht="114.75" x14ac:dyDescent="0.2">
      <c r="A37" s="36" t="s">
        <v>150</v>
      </c>
      <c r="B37" s="67">
        <v>831</v>
      </c>
      <c r="C37" s="37">
        <v>73.599999999999994</v>
      </c>
      <c r="D37" s="37">
        <v>73.599999999999994</v>
      </c>
      <c r="E37" s="70">
        <v>0</v>
      </c>
      <c r="F37" s="33">
        <f t="shared" si="0"/>
        <v>100</v>
      </c>
      <c r="G37" s="34">
        <f t="shared" si="1"/>
        <v>0</v>
      </c>
    </row>
    <row r="38" spans="1:8" x14ac:dyDescent="0.2">
      <c r="A38" s="38" t="s">
        <v>151</v>
      </c>
      <c r="B38" s="67">
        <v>852</v>
      </c>
      <c r="C38" s="37">
        <v>3.6</v>
      </c>
      <c r="D38" s="37">
        <v>3.6</v>
      </c>
      <c r="E38" s="70">
        <v>0</v>
      </c>
      <c r="F38" s="33">
        <f t="shared" si="0"/>
        <v>100</v>
      </c>
      <c r="G38" s="34">
        <f t="shared" si="1"/>
        <v>0</v>
      </c>
    </row>
    <row r="39" spans="1:8" x14ac:dyDescent="0.2">
      <c r="A39" s="38" t="s">
        <v>152</v>
      </c>
      <c r="B39" s="67">
        <v>853</v>
      </c>
      <c r="C39" s="37">
        <v>1942.2</v>
      </c>
      <c r="D39" s="37">
        <v>1942.1</v>
      </c>
      <c r="E39" s="70">
        <v>0</v>
      </c>
      <c r="F39" s="33">
        <f t="shared" si="0"/>
        <v>99.994851199670464</v>
      </c>
      <c r="G39" s="34">
        <f t="shared" si="1"/>
        <v>-0.10000000000013642</v>
      </c>
    </row>
    <row r="40" spans="1:8" x14ac:dyDescent="0.2">
      <c r="A40" s="38" t="s">
        <v>153</v>
      </c>
      <c r="B40" s="67">
        <v>870</v>
      </c>
      <c r="C40" s="37">
        <v>50.5</v>
      </c>
      <c r="D40" s="37">
        <v>0</v>
      </c>
      <c r="E40" s="69">
        <v>0</v>
      </c>
      <c r="F40" s="33">
        <f t="shared" si="0"/>
        <v>0</v>
      </c>
      <c r="G40" s="34">
        <f t="shared" si="1"/>
        <v>-50.5</v>
      </c>
    </row>
  </sheetData>
  <mergeCells count="1">
    <mergeCell ref="A3:G3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85" fitToHeight="0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3:J13"/>
  <sheetViews>
    <sheetView topLeftCell="A13" workbookViewId="0">
      <selection activeCell="A22" sqref="A22"/>
    </sheetView>
  </sheetViews>
  <sheetFormatPr defaultRowHeight="12.75" x14ac:dyDescent="0.2"/>
  <cols>
    <col min="1" max="1" width="11.42578125" customWidth="1"/>
    <col min="2" max="2" width="0" hidden="1" customWidth="1"/>
    <col min="3" max="3" width="13.42578125" customWidth="1"/>
    <col min="4" max="4" width="15.5703125" customWidth="1"/>
    <col min="5" max="6" width="16.7109375" customWidth="1"/>
    <col min="7" max="8" width="15.7109375" customWidth="1"/>
    <col min="9" max="9" width="14.140625" customWidth="1"/>
    <col min="10" max="10" width="12.42578125" customWidth="1"/>
  </cols>
  <sheetData>
    <row r="3" spans="1:10" x14ac:dyDescent="0.2">
      <c r="A3" s="12" t="s">
        <v>173</v>
      </c>
    </row>
    <row r="5" spans="1:10" ht="127.5" x14ac:dyDescent="0.2">
      <c r="C5" s="40" t="s">
        <v>174</v>
      </c>
      <c r="D5" s="40" t="s">
        <v>175</v>
      </c>
      <c r="E5" s="40" t="s">
        <v>176</v>
      </c>
      <c r="F5" s="40" t="s">
        <v>177</v>
      </c>
      <c r="G5" s="40" t="s">
        <v>178</v>
      </c>
      <c r="H5" s="40" t="s">
        <v>179</v>
      </c>
      <c r="I5" s="40" t="s">
        <v>180</v>
      </c>
      <c r="J5" s="40" t="s">
        <v>181</v>
      </c>
    </row>
    <row r="6" spans="1:10" hidden="1" x14ac:dyDescent="0.2">
      <c r="A6" s="5" t="s">
        <v>81</v>
      </c>
      <c r="C6">
        <v>40</v>
      </c>
      <c r="D6">
        <v>23</v>
      </c>
      <c r="E6">
        <v>11</v>
      </c>
      <c r="F6">
        <v>0</v>
      </c>
      <c r="G6">
        <v>8</v>
      </c>
      <c r="H6">
        <v>12</v>
      </c>
      <c r="I6">
        <v>0</v>
      </c>
      <c r="J6">
        <v>6</v>
      </c>
    </row>
    <row r="7" spans="1:10" x14ac:dyDescent="0.2">
      <c r="A7" s="5" t="s">
        <v>102</v>
      </c>
      <c r="C7">
        <v>48</v>
      </c>
      <c r="D7">
        <v>19</v>
      </c>
      <c r="E7">
        <v>1</v>
      </c>
      <c r="F7">
        <v>0</v>
      </c>
      <c r="G7">
        <v>11</v>
      </c>
      <c r="H7">
        <v>13</v>
      </c>
      <c r="I7">
        <v>0</v>
      </c>
      <c r="J7">
        <v>8</v>
      </c>
    </row>
    <row r="8" spans="1:10" x14ac:dyDescent="0.2">
      <c r="A8" s="5" t="s">
        <v>119</v>
      </c>
      <c r="C8">
        <v>44</v>
      </c>
      <c r="D8">
        <v>23</v>
      </c>
      <c r="E8">
        <v>1</v>
      </c>
      <c r="F8">
        <v>1</v>
      </c>
      <c r="G8">
        <v>12</v>
      </c>
      <c r="H8">
        <v>13</v>
      </c>
      <c r="I8">
        <v>0</v>
      </c>
      <c r="J8">
        <v>6</v>
      </c>
    </row>
    <row r="9" spans="1:10" x14ac:dyDescent="0.2">
      <c r="A9" s="5" t="s">
        <v>185</v>
      </c>
      <c r="C9">
        <v>29</v>
      </c>
      <c r="D9">
        <v>14</v>
      </c>
      <c r="E9">
        <v>1</v>
      </c>
      <c r="F9">
        <v>0</v>
      </c>
      <c r="G9">
        <v>17</v>
      </c>
      <c r="H9">
        <v>35</v>
      </c>
      <c r="I9">
        <v>0</v>
      </c>
      <c r="J9">
        <v>4</v>
      </c>
    </row>
    <row r="10" spans="1:10" x14ac:dyDescent="0.2">
      <c r="A10" s="5" t="s">
        <v>241</v>
      </c>
      <c r="C10">
        <v>29</v>
      </c>
      <c r="D10">
        <v>14</v>
      </c>
      <c r="E10">
        <v>0.7</v>
      </c>
      <c r="F10">
        <v>0.3</v>
      </c>
      <c r="G10">
        <v>17</v>
      </c>
      <c r="H10">
        <v>35</v>
      </c>
      <c r="I10">
        <v>0</v>
      </c>
      <c r="J10">
        <v>4</v>
      </c>
    </row>
    <row r="11" spans="1:10" x14ac:dyDescent="0.2">
      <c r="A11" s="5" t="s">
        <v>284</v>
      </c>
      <c r="C11">
        <v>28</v>
      </c>
      <c r="D11">
        <v>13</v>
      </c>
      <c r="E11">
        <v>1.9</v>
      </c>
      <c r="F11">
        <v>0.1</v>
      </c>
      <c r="G11">
        <v>15</v>
      </c>
      <c r="H11">
        <v>36</v>
      </c>
      <c r="I11">
        <v>0</v>
      </c>
      <c r="J11">
        <v>6</v>
      </c>
    </row>
    <row r="12" spans="1:10" x14ac:dyDescent="0.2">
      <c r="A12" s="5" t="s">
        <v>306</v>
      </c>
      <c r="C12">
        <v>33</v>
      </c>
      <c r="D12">
        <v>11</v>
      </c>
      <c r="E12">
        <v>1.9</v>
      </c>
      <c r="F12">
        <v>0.1</v>
      </c>
      <c r="G12">
        <v>13</v>
      </c>
      <c r="H12">
        <v>35</v>
      </c>
      <c r="I12">
        <v>0</v>
      </c>
      <c r="J12">
        <v>6</v>
      </c>
    </row>
    <row r="13" spans="1:10" x14ac:dyDescent="0.2">
      <c r="A13" s="5" t="s">
        <v>377</v>
      </c>
      <c r="C13">
        <v>32</v>
      </c>
      <c r="D13">
        <v>15</v>
      </c>
      <c r="E13">
        <v>0.5</v>
      </c>
      <c r="F13">
        <v>0</v>
      </c>
      <c r="G13">
        <v>13</v>
      </c>
      <c r="H13">
        <v>34.5</v>
      </c>
      <c r="I13">
        <v>0</v>
      </c>
      <c r="J13">
        <v>5</v>
      </c>
    </row>
  </sheetData>
  <phoneticPr fontId="2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4"/>
  <sheetViews>
    <sheetView workbookViewId="0">
      <selection activeCell="C14" sqref="C14"/>
    </sheetView>
  </sheetViews>
  <sheetFormatPr defaultRowHeight="12.75" x14ac:dyDescent="0.2"/>
  <sheetData>
    <row r="1" spans="1:9" x14ac:dyDescent="0.2">
      <c r="A1" s="17" t="s">
        <v>453</v>
      </c>
    </row>
    <row r="2" spans="1:9" x14ac:dyDescent="0.2">
      <c r="B2" s="12" t="s">
        <v>2</v>
      </c>
      <c r="C2" s="12" t="s">
        <v>59</v>
      </c>
      <c r="D2" s="12" t="s">
        <v>60</v>
      </c>
      <c r="E2" s="12" t="s">
        <v>61</v>
      </c>
      <c r="F2" s="12" t="s">
        <v>55</v>
      </c>
      <c r="G2" s="12" t="s">
        <v>56</v>
      </c>
      <c r="H2" s="12" t="s">
        <v>57</v>
      </c>
      <c r="I2" s="12" t="s">
        <v>58</v>
      </c>
    </row>
    <row r="3" spans="1:9" hidden="1" x14ac:dyDescent="0.2">
      <c r="A3" t="s">
        <v>0</v>
      </c>
      <c r="B3">
        <f t="shared" ref="B3:B8" si="0">SUM(C3:I3)</f>
        <v>120.6</v>
      </c>
      <c r="C3">
        <v>18</v>
      </c>
      <c r="D3">
        <v>1.3</v>
      </c>
      <c r="E3">
        <v>2.8</v>
      </c>
      <c r="F3">
        <v>83.6</v>
      </c>
      <c r="G3">
        <v>5.9</v>
      </c>
      <c r="H3">
        <v>9</v>
      </c>
      <c r="I3">
        <v>0</v>
      </c>
    </row>
    <row r="4" spans="1:9" hidden="1" x14ac:dyDescent="0.2">
      <c r="A4" t="s">
        <v>1</v>
      </c>
      <c r="B4">
        <f t="shared" si="0"/>
        <v>137.29999999999998</v>
      </c>
      <c r="C4">
        <v>19.5</v>
      </c>
      <c r="D4">
        <v>1.3</v>
      </c>
      <c r="E4">
        <v>3.3</v>
      </c>
      <c r="F4">
        <v>97</v>
      </c>
      <c r="G4">
        <v>6.6</v>
      </c>
      <c r="H4">
        <v>9.6</v>
      </c>
      <c r="I4">
        <v>0</v>
      </c>
    </row>
    <row r="5" spans="1:9" hidden="1" x14ac:dyDescent="0.2">
      <c r="A5" t="s">
        <v>43</v>
      </c>
      <c r="B5">
        <f t="shared" si="0"/>
        <v>159.50000000000003</v>
      </c>
      <c r="C5">
        <v>19.3</v>
      </c>
      <c r="D5">
        <v>1.4</v>
      </c>
      <c r="E5">
        <v>3.7</v>
      </c>
      <c r="F5">
        <v>116.2</v>
      </c>
      <c r="G5">
        <v>7.8</v>
      </c>
      <c r="H5">
        <v>10.8</v>
      </c>
      <c r="I5">
        <v>0.3</v>
      </c>
    </row>
    <row r="6" spans="1:9" hidden="1" x14ac:dyDescent="0.2">
      <c r="A6" s="5" t="s">
        <v>47</v>
      </c>
      <c r="B6">
        <f t="shared" si="0"/>
        <v>214.40000000000003</v>
      </c>
      <c r="C6">
        <v>21.3</v>
      </c>
      <c r="D6">
        <v>1.5</v>
      </c>
      <c r="E6">
        <v>3.5</v>
      </c>
      <c r="F6">
        <v>151.30000000000001</v>
      </c>
      <c r="G6">
        <v>23.4</v>
      </c>
      <c r="H6">
        <v>12.6</v>
      </c>
      <c r="I6">
        <v>0.8</v>
      </c>
    </row>
    <row r="7" spans="1:9" hidden="1" x14ac:dyDescent="0.2">
      <c r="A7" s="5" t="s">
        <v>81</v>
      </c>
      <c r="B7">
        <f t="shared" si="0"/>
        <v>303.10000000000002</v>
      </c>
      <c r="C7">
        <v>30</v>
      </c>
      <c r="D7">
        <v>2</v>
      </c>
      <c r="E7">
        <v>5.0999999999999996</v>
      </c>
      <c r="F7">
        <v>215.9</v>
      </c>
      <c r="G7">
        <v>30.6</v>
      </c>
      <c r="H7">
        <v>17.5</v>
      </c>
      <c r="I7">
        <v>2</v>
      </c>
    </row>
    <row r="8" spans="1:9" hidden="1" x14ac:dyDescent="0.2">
      <c r="A8" s="5" t="s">
        <v>102</v>
      </c>
      <c r="B8">
        <f t="shared" si="0"/>
        <v>317</v>
      </c>
      <c r="C8">
        <v>30.2</v>
      </c>
      <c r="D8">
        <v>2</v>
      </c>
      <c r="E8">
        <v>5.0999999999999996</v>
      </c>
      <c r="F8">
        <v>227.7</v>
      </c>
      <c r="G8">
        <v>31</v>
      </c>
      <c r="H8">
        <v>18.8</v>
      </c>
      <c r="I8">
        <v>2.2000000000000002</v>
      </c>
    </row>
    <row r="9" spans="1:9" hidden="1" x14ac:dyDescent="0.2">
      <c r="A9" s="5" t="s">
        <v>119</v>
      </c>
      <c r="B9">
        <v>340.1</v>
      </c>
      <c r="C9">
        <v>30.1</v>
      </c>
      <c r="D9">
        <v>2</v>
      </c>
      <c r="E9">
        <v>5.5</v>
      </c>
      <c r="F9">
        <v>250.2</v>
      </c>
      <c r="G9">
        <v>31.2</v>
      </c>
      <c r="H9">
        <v>18.7</v>
      </c>
      <c r="I9">
        <v>2.4</v>
      </c>
    </row>
    <row r="10" spans="1:9" x14ac:dyDescent="0.2">
      <c r="A10" s="5" t="s">
        <v>185</v>
      </c>
      <c r="B10">
        <v>373</v>
      </c>
      <c r="C10">
        <v>30.3</v>
      </c>
      <c r="D10">
        <v>2.1</v>
      </c>
      <c r="E10">
        <v>5.7</v>
      </c>
      <c r="F10">
        <v>270.60000000000002</v>
      </c>
      <c r="G10">
        <v>38.6</v>
      </c>
      <c r="H10">
        <v>23.1</v>
      </c>
      <c r="I10">
        <v>2.6</v>
      </c>
    </row>
    <row r="11" spans="1:9" x14ac:dyDescent="0.2">
      <c r="A11" s="5" t="s">
        <v>241</v>
      </c>
      <c r="B11">
        <v>415.1</v>
      </c>
      <c r="C11">
        <v>34</v>
      </c>
      <c r="D11">
        <v>2.2999999999999998</v>
      </c>
      <c r="E11">
        <v>6.2</v>
      </c>
      <c r="F11">
        <v>284.39999999999998</v>
      </c>
      <c r="G11">
        <v>48.6</v>
      </c>
      <c r="H11">
        <v>29.6</v>
      </c>
      <c r="I11">
        <v>10</v>
      </c>
    </row>
    <row r="12" spans="1:9" x14ac:dyDescent="0.2">
      <c r="A12" s="5" t="s">
        <v>284</v>
      </c>
      <c r="B12">
        <v>465.2</v>
      </c>
      <c r="C12">
        <v>50.3</v>
      </c>
      <c r="D12">
        <v>2.6</v>
      </c>
      <c r="E12">
        <v>6.4</v>
      </c>
      <c r="F12">
        <v>311.5</v>
      </c>
      <c r="G12">
        <v>48.4</v>
      </c>
      <c r="H12">
        <v>34.4</v>
      </c>
      <c r="I12">
        <v>11.6</v>
      </c>
    </row>
    <row r="13" spans="1:9" x14ac:dyDescent="0.2">
      <c r="A13" s="5" t="s">
        <v>306</v>
      </c>
      <c r="B13">
        <v>456.8</v>
      </c>
      <c r="C13">
        <v>70.2</v>
      </c>
      <c r="D13">
        <v>3.2</v>
      </c>
      <c r="E13">
        <v>6.9</v>
      </c>
      <c r="F13">
        <v>319.39999999999998</v>
      </c>
      <c r="G13">
        <v>43</v>
      </c>
      <c r="H13">
        <v>0.9</v>
      </c>
      <c r="I13">
        <v>13.2</v>
      </c>
    </row>
    <row r="14" spans="1:9" x14ac:dyDescent="0.2">
      <c r="A14" s="5" t="s">
        <v>377</v>
      </c>
      <c r="B14">
        <v>495.6</v>
      </c>
      <c r="C14">
        <v>78.2</v>
      </c>
      <c r="D14">
        <v>3.5</v>
      </c>
      <c r="E14">
        <v>8.3000000000000007</v>
      </c>
      <c r="F14">
        <v>345.1</v>
      </c>
      <c r="G14">
        <v>45.3</v>
      </c>
      <c r="H14">
        <v>1</v>
      </c>
      <c r="I14">
        <v>14.2</v>
      </c>
    </row>
  </sheetData>
  <phoneticPr fontId="2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69"/>
  <sheetViews>
    <sheetView workbookViewId="0">
      <pane xSplit="9" ySplit="10" topLeftCell="J49" activePane="bottomRight" state="frozen"/>
      <selection pane="topRight" activeCell="J1" sqref="J1"/>
      <selection pane="bottomLeft" activeCell="A11" sqref="A11"/>
      <selection pane="bottomRight" activeCell="N66" sqref="N66"/>
    </sheetView>
  </sheetViews>
  <sheetFormatPr defaultRowHeight="12.75" x14ac:dyDescent="0.2"/>
  <cols>
    <col min="1" max="1" width="32.42578125" customWidth="1"/>
    <col min="2" max="2" width="10" customWidth="1"/>
    <col min="3" max="3" width="10.42578125" customWidth="1"/>
    <col min="4" max="4" width="11.42578125" customWidth="1"/>
    <col min="5" max="5" width="9.7109375" customWidth="1"/>
    <col min="6" max="6" width="10.28515625" customWidth="1"/>
    <col min="7" max="7" width="11.7109375" bestFit="1" customWidth="1"/>
    <col min="8" max="8" width="8.85546875" customWidth="1"/>
    <col min="9" max="9" width="10" customWidth="1"/>
    <col min="10" max="10" width="9" bestFit="1" customWidth="1"/>
    <col min="11" max="11" width="11" customWidth="1"/>
    <col min="12" max="12" width="9" customWidth="1"/>
    <col min="13" max="13" width="10.140625" customWidth="1"/>
    <col min="14" max="14" width="10.85546875" customWidth="1"/>
    <col min="15" max="15" width="9.28515625" customWidth="1"/>
    <col min="16" max="16" width="9.7109375" customWidth="1"/>
    <col min="19" max="19" width="10.28515625" bestFit="1" customWidth="1"/>
  </cols>
  <sheetData>
    <row r="1" spans="1:16" x14ac:dyDescent="0.2">
      <c r="O1" s="12"/>
      <c r="P1" s="28" t="s">
        <v>227</v>
      </c>
    </row>
    <row r="2" spans="1:16" x14ac:dyDescent="0.2">
      <c r="P2" s="84" t="s">
        <v>222</v>
      </c>
    </row>
    <row r="3" spans="1:16" x14ac:dyDescent="0.2">
      <c r="D3" s="12" t="s">
        <v>454</v>
      </c>
    </row>
    <row r="4" spans="1:16" x14ac:dyDescent="0.2">
      <c r="A4" s="5"/>
      <c r="O4" s="5" t="s">
        <v>54</v>
      </c>
    </row>
    <row r="5" spans="1:16" ht="49.5" customHeight="1" x14ac:dyDescent="0.2">
      <c r="A5" s="353" t="s">
        <v>72</v>
      </c>
      <c r="B5" s="352" t="s">
        <v>73</v>
      </c>
      <c r="C5" s="352"/>
      <c r="D5" s="352"/>
      <c r="E5" s="350" t="s">
        <v>78</v>
      </c>
      <c r="F5" s="350"/>
      <c r="G5" s="350"/>
      <c r="H5" s="350" t="s">
        <v>79</v>
      </c>
      <c r="I5" s="350"/>
      <c r="J5" s="350"/>
      <c r="K5" s="355" t="s">
        <v>457</v>
      </c>
      <c r="L5" s="356"/>
      <c r="M5" s="357"/>
      <c r="N5" s="351" t="s">
        <v>276</v>
      </c>
      <c r="O5" s="351"/>
      <c r="P5" s="351"/>
    </row>
    <row r="6" spans="1:16" ht="52.5" customHeight="1" x14ac:dyDescent="0.2">
      <c r="A6" s="354"/>
      <c r="B6" s="22" t="s">
        <v>74</v>
      </c>
      <c r="C6" s="22" t="s">
        <v>75</v>
      </c>
      <c r="D6" s="22" t="s">
        <v>76</v>
      </c>
      <c r="E6" s="22" t="s">
        <v>74</v>
      </c>
      <c r="F6" s="22" t="s">
        <v>75</v>
      </c>
      <c r="G6" s="22" t="s">
        <v>76</v>
      </c>
      <c r="H6" s="22" t="s">
        <v>74</v>
      </c>
      <c r="I6" s="22" t="s">
        <v>75</v>
      </c>
      <c r="J6" s="22" t="s">
        <v>76</v>
      </c>
      <c r="K6" s="22" t="s">
        <v>301</v>
      </c>
      <c r="L6" s="22" t="s">
        <v>302</v>
      </c>
      <c r="M6" s="161" t="s">
        <v>303</v>
      </c>
      <c r="N6" s="22" t="s">
        <v>275</v>
      </c>
      <c r="O6" s="22" t="s">
        <v>277</v>
      </c>
      <c r="P6" s="22" t="s">
        <v>278</v>
      </c>
    </row>
    <row r="7" spans="1:16" x14ac:dyDescent="0.2">
      <c r="A7" s="20" t="s">
        <v>29</v>
      </c>
      <c r="B7" s="25">
        <f>E7+H7</f>
        <v>265192.59999999998</v>
      </c>
      <c r="C7" s="25">
        <f>F7+I7</f>
        <v>296408.89999999997</v>
      </c>
      <c r="D7" s="25">
        <f>G7+J7</f>
        <v>294769.59999999998</v>
      </c>
      <c r="E7" s="25">
        <f>E11+E15+E19+E23+E27+E31+E35+E39+E43+E47+E51+E55+E59+E63</f>
        <v>252293.1</v>
      </c>
      <c r="F7" s="25">
        <f t="shared" ref="F7:P7" si="0">F11+F15+F19+F23+F27+F31+F35+F39+F43+F47+F51+F55+F59+F63</f>
        <v>262969.8</v>
      </c>
      <c r="G7" s="25">
        <f t="shared" si="0"/>
        <v>262969.8</v>
      </c>
      <c r="H7" s="25">
        <f t="shared" si="0"/>
        <v>12899.499999999998</v>
      </c>
      <c r="I7" s="25">
        <f t="shared" si="0"/>
        <v>33439.1</v>
      </c>
      <c r="J7" s="25">
        <f t="shared" si="0"/>
        <v>31799.8</v>
      </c>
      <c r="K7" s="25">
        <f t="shared" si="0"/>
        <v>4792.107860000001</v>
      </c>
      <c r="L7" s="25">
        <f t="shared" si="0"/>
        <v>2440.5058300000001</v>
      </c>
      <c r="M7" s="25">
        <f t="shared" si="0"/>
        <v>265321.40203</v>
      </c>
      <c r="N7" s="25">
        <f t="shared" si="0"/>
        <v>3486.8762599999995</v>
      </c>
      <c r="O7" s="25">
        <f t="shared" si="0"/>
        <v>3719.5301499999996</v>
      </c>
      <c r="P7" s="25">
        <f t="shared" si="0"/>
        <v>3536.3642499999996</v>
      </c>
    </row>
    <row r="8" spans="1:16" ht="33.75" x14ac:dyDescent="0.2">
      <c r="A8" s="41" t="s">
        <v>455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184">
        <f>O20+O24+O48+O64+O16+O28+O32+O36+O40+O44+O52+O56+O60</f>
        <v>232.65388999999999</v>
      </c>
      <c r="P8" s="184">
        <f>P20+P24+P48+P64+P16+P28+P32+P36+P40+P44+P52+P56+P60</f>
        <v>41.304079999999999</v>
      </c>
    </row>
    <row r="9" spans="1:16" x14ac:dyDescent="0.2">
      <c r="A9" s="13" t="s">
        <v>67</v>
      </c>
      <c r="B9" s="26">
        <f>E9+H9</f>
        <v>141056</v>
      </c>
      <c r="C9" s="26">
        <f>F9+I9</f>
        <v>150222.20000000004</v>
      </c>
      <c r="D9" s="26">
        <f>G9+J9</f>
        <v>148829.80000000005</v>
      </c>
      <c r="E9" s="26">
        <f>E13+E17+E21+E25+E29+E33+E37+E41+E45+E49+E53+E57+E61+E65</f>
        <v>140186.20000000001</v>
      </c>
      <c r="F9" s="26">
        <f t="shared" ref="F9:J9" si="1">F13+F17+F21+F25+F29+F33+F37+F41+F45+F49+F53+F57+F61+F65</f>
        <v>136354.60000000003</v>
      </c>
      <c r="G9" s="26">
        <f t="shared" si="1"/>
        <v>136354.60000000003</v>
      </c>
      <c r="H9" s="26">
        <f t="shared" si="1"/>
        <v>869.8</v>
      </c>
      <c r="I9" s="26">
        <f t="shared" si="1"/>
        <v>13867.599999999999</v>
      </c>
      <c r="J9" s="26">
        <f t="shared" si="1"/>
        <v>12475.199999999999</v>
      </c>
      <c r="K9" s="26"/>
      <c r="L9" s="26"/>
      <c r="M9" s="26"/>
      <c r="N9" s="26"/>
      <c r="O9" s="26"/>
      <c r="P9" s="26"/>
    </row>
    <row r="10" spans="1:16" x14ac:dyDescent="0.2">
      <c r="A10" s="13" t="s">
        <v>77</v>
      </c>
      <c r="B10" s="26">
        <f>B9/B7*100</f>
        <v>53.190021139353064</v>
      </c>
      <c r="C10" s="26">
        <f t="shared" ref="C10:J10" si="2">C9/C7*100</f>
        <v>50.680731921342456</v>
      </c>
      <c r="D10" s="26">
        <f t="shared" si="2"/>
        <v>50.490213373427942</v>
      </c>
      <c r="E10" s="26">
        <f t="shared" si="2"/>
        <v>55.564817270071998</v>
      </c>
      <c r="F10" s="26">
        <f t="shared" si="2"/>
        <v>51.851809599429302</v>
      </c>
      <c r="G10" s="26">
        <f t="shared" si="2"/>
        <v>51.851809599429302</v>
      </c>
      <c r="H10" s="26">
        <f t="shared" si="2"/>
        <v>6.742897011512075</v>
      </c>
      <c r="I10" s="26">
        <f t="shared" si="2"/>
        <v>41.471211844816395</v>
      </c>
      <c r="J10" s="26">
        <f t="shared" si="2"/>
        <v>39.230435411543468</v>
      </c>
      <c r="K10" s="26"/>
      <c r="L10" s="26"/>
      <c r="M10" s="26"/>
      <c r="N10" s="26"/>
      <c r="O10" s="26"/>
      <c r="P10" s="26"/>
    </row>
    <row r="11" spans="1:16" x14ac:dyDescent="0.2">
      <c r="A11" s="20" t="s">
        <v>456</v>
      </c>
      <c r="B11" s="27">
        <f>E11+H11</f>
        <v>3919.2</v>
      </c>
      <c r="C11" s="27">
        <f t="shared" ref="C11:D11" si="3">F11+I11</f>
        <v>3748.5</v>
      </c>
      <c r="D11" s="27">
        <f t="shared" si="3"/>
        <v>3748.5</v>
      </c>
      <c r="E11" s="27">
        <v>3919.2</v>
      </c>
      <c r="F11" s="27">
        <v>3748.5</v>
      </c>
      <c r="G11" s="27">
        <v>3748.5</v>
      </c>
      <c r="H11" s="27">
        <v>0</v>
      </c>
      <c r="I11" s="27">
        <v>0</v>
      </c>
      <c r="J11" s="27">
        <v>0</v>
      </c>
      <c r="K11" s="27">
        <v>0</v>
      </c>
      <c r="L11" s="27">
        <v>172.83937</v>
      </c>
      <c r="M11" s="27">
        <f>G11+K11-L11</f>
        <v>3575.6606299999999</v>
      </c>
      <c r="N11" s="27">
        <v>0</v>
      </c>
      <c r="O11" s="27">
        <v>0</v>
      </c>
      <c r="P11" s="27">
        <v>0</v>
      </c>
    </row>
    <row r="12" spans="1:16" ht="33.75" x14ac:dyDescent="0.2">
      <c r="A12" s="41" t="s">
        <v>455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>
        <v>0</v>
      </c>
      <c r="P12" s="26">
        <v>0</v>
      </c>
    </row>
    <row r="13" spans="1:16" x14ac:dyDescent="0.2">
      <c r="A13" s="13" t="s">
        <v>67</v>
      </c>
      <c r="B13" s="26">
        <f>E13+H13</f>
        <v>3919.2</v>
      </c>
      <c r="C13" s="26">
        <f t="shared" ref="C13:D13" si="4">F13+I13</f>
        <v>3748.5</v>
      </c>
      <c r="D13" s="26">
        <f t="shared" si="4"/>
        <v>3748.5</v>
      </c>
      <c r="E13" s="26">
        <v>3919.2</v>
      </c>
      <c r="F13" s="26">
        <v>3748.5</v>
      </c>
      <c r="G13" s="26">
        <v>3748.5</v>
      </c>
      <c r="H13" s="26">
        <v>0</v>
      </c>
      <c r="I13" s="26">
        <v>0</v>
      </c>
      <c r="J13" s="26">
        <v>0</v>
      </c>
      <c r="K13" s="26"/>
      <c r="L13" s="26"/>
      <c r="M13" s="26"/>
      <c r="N13" s="26"/>
      <c r="O13" s="26"/>
      <c r="P13" s="26"/>
    </row>
    <row r="14" spans="1:16" x14ac:dyDescent="0.2">
      <c r="A14" s="13" t="s">
        <v>77</v>
      </c>
      <c r="B14" s="26">
        <f>B13/B11*100</f>
        <v>100</v>
      </c>
      <c r="C14" s="26">
        <f>C13/C11*100</f>
        <v>100</v>
      </c>
      <c r="D14" s="26">
        <f t="shared" ref="D14:G14" si="5">D13/D11*100</f>
        <v>100</v>
      </c>
      <c r="E14" s="26">
        <f t="shared" si="5"/>
        <v>100</v>
      </c>
      <c r="F14" s="26">
        <f t="shared" si="5"/>
        <v>100</v>
      </c>
      <c r="G14" s="26">
        <f t="shared" si="5"/>
        <v>100</v>
      </c>
      <c r="H14" s="26">
        <v>0</v>
      </c>
      <c r="I14" s="26">
        <v>0</v>
      </c>
      <c r="J14" s="26">
        <v>0</v>
      </c>
      <c r="K14" s="26"/>
      <c r="L14" s="26"/>
      <c r="M14" s="26"/>
      <c r="N14" s="26"/>
      <c r="O14" s="26"/>
      <c r="P14" s="26"/>
    </row>
    <row r="15" spans="1:16" x14ac:dyDescent="0.2">
      <c r="A15" s="21" t="s">
        <v>198</v>
      </c>
      <c r="B15" s="27">
        <f>E15+H15</f>
        <v>27686.5</v>
      </c>
      <c r="C15" s="27">
        <f>F15+I15</f>
        <v>30592</v>
      </c>
      <c r="D15" s="27">
        <f>G15+J15</f>
        <v>30592</v>
      </c>
      <c r="E15" s="130">
        <v>27686.5</v>
      </c>
      <c r="F15" s="130">
        <v>26584.400000000001</v>
      </c>
      <c r="G15" s="130">
        <v>26584.400000000001</v>
      </c>
      <c r="H15" s="130">
        <v>0</v>
      </c>
      <c r="I15" s="130">
        <v>4007.6</v>
      </c>
      <c r="J15" s="130">
        <v>4007.6</v>
      </c>
      <c r="K15" s="183">
        <v>168.96275</v>
      </c>
      <c r="L15" s="183">
        <v>407.73511999999999</v>
      </c>
      <c r="M15" s="130">
        <f>G15+K15-L15</f>
        <v>26345.627629999999</v>
      </c>
      <c r="N15" s="130">
        <v>782.59438999999998</v>
      </c>
      <c r="O15" s="130">
        <v>782.82438999999999</v>
      </c>
      <c r="P15" s="130">
        <v>782.82438999999999</v>
      </c>
    </row>
    <row r="16" spans="1:16" ht="33.75" x14ac:dyDescent="0.2">
      <c r="A16" s="41" t="s">
        <v>455</v>
      </c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184"/>
      <c r="M16" s="130"/>
      <c r="N16" s="131"/>
      <c r="O16" s="26">
        <v>0.23</v>
      </c>
      <c r="P16" s="26">
        <v>0</v>
      </c>
    </row>
    <row r="17" spans="1:16" x14ac:dyDescent="0.2">
      <c r="A17" s="13" t="s">
        <v>67</v>
      </c>
      <c r="B17" s="27">
        <f>E17+H17</f>
        <v>10106</v>
      </c>
      <c r="C17" s="27">
        <f>F17+I17</f>
        <v>13750.6</v>
      </c>
      <c r="D17" s="27">
        <f>G17+J17</f>
        <v>13750.6</v>
      </c>
      <c r="E17" s="131">
        <v>10106</v>
      </c>
      <c r="F17" s="131">
        <v>9743</v>
      </c>
      <c r="G17" s="131">
        <v>9743</v>
      </c>
      <c r="H17" s="131">
        <v>0</v>
      </c>
      <c r="I17" s="131">
        <v>4007.6</v>
      </c>
      <c r="J17" s="131">
        <v>4007.6</v>
      </c>
      <c r="K17" s="131"/>
      <c r="L17" s="185"/>
      <c r="M17" s="130"/>
      <c r="N17" s="131"/>
      <c r="O17" s="131"/>
      <c r="P17" s="131"/>
    </row>
    <row r="18" spans="1:16" x14ac:dyDescent="0.2">
      <c r="A18" s="13" t="s">
        <v>77</v>
      </c>
      <c r="B18" s="26">
        <f>B17/B15*100</f>
        <v>36.501544073826594</v>
      </c>
      <c r="C18" s="26">
        <f t="shared" ref="C18:J18" si="6">C17/C15*100</f>
        <v>44.948352510460253</v>
      </c>
      <c r="D18" s="26">
        <f t="shared" si="6"/>
        <v>44.948352510460253</v>
      </c>
      <c r="E18" s="26">
        <f t="shared" si="6"/>
        <v>36.501544073826594</v>
      </c>
      <c r="F18" s="26">
        <f t="shared" si="6"/>
        <v>36.649313131009158</v>
      </c>
      <c r="G18" s="26">
        <f t="shared" si="6"/>
        <v>36.649313131009158</v>
      </c>
      <c r="H18" s="26">
        <v>0</v>
      </c>
      <c r="I18" s="26">
        <f t="shared" si="6"/>
        <v>100</v>
      </c>
      <c r="J18" s="26">
        <f t="shared" si="6"/>
        <v>100</v>
      </c>
      <c r="K18" s="26"/>
      <c r="L18" s="184"/>
      <c r="M18" s="130"/>
      <c r="N18" s="131"/>
      <c r="O18" s="131"/>
      <c r="P18" s="26"/>
    </row>
    <row r="19" spans="1:16" x14ac:dyDescent="0.2">
      <c r="A19" s="21" t="s">
        <v>199</v>
      </c>
      <c r="B19" s="27">
        <f>E19+H19</f>
        <v>14433.4</v>
      </c>
      <c r="C19" s="27">
        <f>F19+I19</f>
        <v>14022.099999999999</v>
      </c>
      <c r="D19" s="27">
        <f>G19+J19</f>
        <v>14022.099999999999</v>
      </c>
      <c r="E19" s="27">
        <v>14433.4</v>
      </c>
      <c r="F19" s="27">
        <v>13206.3</v>
      </c>
      <c r="G19" s="27">
        <v>13206.3</v>
      </c>
      <c r="H19" s="27">
        <v>0</v>
      </c>
      <c r="I19" s="27">
        <v>815.8</v>
      </c>
      <c r="J19" s="27">
        <v>815.8</v>
      </c>
      <c r="K19" s="186">
        <v>209.41050000000001</v>
      </c>
      <c r="L19" s="186">
        <v>76.014200000000002</v>
      </c>
      <c r="M19" s="130">
        <f t="shared" ref="M19:M63" si="7">G19+K19-L19</f>
        <v>13339.6963</v>
      </c>
      <c r="N19" s="130">
        <v>412.51481000000001</v>
      </c>
      <c r="O19" s="130">
        <v>412.51481000000001</v>
      </c>
      <c r="P19" s="27">
        <v>412.51481000000001</v>
      </c>
    </row>
    <row r="20" spans="1:16" ht="33.75" x14ac:dyDescent="0.2">
      <c r="A20" s="41" t="s">
        <v>455</v>
      </c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184"/>
      <c r="M20" s="130"/>
      <c r="N20" s="131"/>
      <c r="O20" s="131">
        <v>0</v>
      </c>
      <c r="P20" s="26">
        <v>0</v>
      </c>
    </row>
    <row r="21" spans="1:16" x14ac:dyDescent="0.2">
      <c r="A21" s="13" t="s">
        <v>67</v>
      </c>
      <c r="B21" s="27">
        <f>E21+H21</f>
        <v>5964.4</v>
      </c>
      <c r="C21" s="27">
        <f>F21+I21</f>
        <v>6669.2</v>
      </c>
      <c r="D21" s="27">
        <f>G21+J21</f>
        <v>6669.2</v>
      </c>
      <c r="E21" s="26">
        <v>5964.4</v>
      </c>
      <c r="F21" s="26">
        <v>5853.4</v>
      </c>
      <c r="G21" s="26">
        <v>5853.4</v>
      </c>
      <c r="H21" s="26">
        <v>0</v>
      </c>
      <c r="I21" s="26">
        <v>815.8</v>
      </c>
      <c r="J21" s="26">
        <v>815.8</v>
      </c>
      <c r="K21" s="26"/>
      <c r="L21" s="184"/>
      <c r="M21" s="130"/>
      <c r="N21" s="131"/>
      <c r="O21" s="131"/>
      <c r="P21" s="26"/>
    </row>
    <row r="22" spans="1:16" x14ac:dyDescent="0.2">
      <c r="A22" s="13" t="s">
        <v>77</v>
      </c>
      <c r="B22" s="26">
        <f>B21/B19*100</f>
        <v>41.323596657752155</v>
      </c>
      <c r="C22" s="26">
        <f t="shared" ref="C22:G22" si="8">C21/C19*100</f>
        <v>47.562062743811559</v>
      </c>
      <c r="D22" s="26">
        <f t="shared" si="8"/>
        <v>47.562062743811559</v>
      </c>
      <c r="E22" s="26">
        <f t="shared" si="8"/>
        <v>41.323596657752155</v>
      </c>
      <c r="F22" s="26">
        <f t="shared" si="8"/>
        <v>44.322785337301134</v>
      </c>
      <c r="G22" s="26">
        <f t="shared" si="8"/>
        <v>44.322785337301134</v>
      </c>
      <c r="H22" s="26">
        <v>0</v>
      </c>
      <c r="I22" s="26">
        <v>0</v>
      </c>
      <c r="J22" s="26">
        <v>0</v>
      </c>
      <c r="K22" s="26"/>
      <c r="L22" s="184"/>
      <c r="M22" s="130"/>
      <c r="N22" s="131"/>
      <c r="O22" s="131"/>
      <c r="P22" s="26"/>
    </row>
    <row r="23" spans="1:16" x14ac:dyDescent="0.2">
      <c r="A23" s="21" t="s">
        <v>200</v>
      </c>
      <c r="B23" s="27">
        <f>E23+H23</f>
        <v>17827.8</v>
      </c>
      <c r="C23" s="27">
        <f>F23+I23</f>
        <v>24863.8</v>
      </c>
      <c r="D23" s="27">
        <f>G23+J23</f>
        <v>24786.400000000001</v>
      </c>
      <c r="E23" s="27">
        <v>17797.8</v>
      </c>
      <c r="F23" s="27">
        <v>17219.5</v>
      </c>
      <c r="G23" s="27">
        <v>17219.5</v>
      </c>
      <c r="H23" s="27">
        <v>30</v>
      </c>
      <c r="I23" s="27">
        <v>7644.3</v>
      </c>
      <c r="J23" s="27">
        <v>7566.9</v>
      </c>
      <c r="K23" s="186">
        <v>176.26558</v>
      </c>
      <c r="L23" s="186">
        <v>251.52110999999999</v>
      </c>
      <c r="M23" s="130">
        <f t="shared" si="7"/>
        <v>17144.244469999998</v>
      </c>
      <c r="N23" s="130">
        <v>479.45094999999998</v>
      </c>
      <c r="O23" s="130">
        <v>479.45094999999998</v>
      </c>
      <c r="P23" s="27">
        <v>479.45094999999998</v>
      </c>
    </row>
    <row r="24" spans="1:16" ht="33.75" x14ac:dyDescent="0.2">
      <c r="A24" s="41" t="s">
        <v>455</v>
      </c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184"/>
      <c r="M24" s="130"/>
      <c r="N24" s="131"/>
      <c r="O24" s="131">
        <v>0</v>
      </c>
      <c r="P24" s="26">
        <v>0</v>
      </c>
    </row>
    <row r="25" spans="1:16" x14ac:dyDescent="0.2">
      <c r="A25" s="13" t="s">
        <v>67</v>
      </c>
      <c r="B25" s="27">
        <f>E25+H25</f>
        <v>5918.9</v>
      </c>
      <c r="C25" s="27">
        <f>F25+I25</f>
        <v>7203.9000000000005</v>
      </c>
      <c r="D25" s="27">
        <f>G25+J25</f>
        <v>7126.8</v>
      </c>
      <c r="E25" s="26">
        <v>5918.9</v>
      </c>
      <c r="F25" s="26">
        <v>5301.1</v>
      </c>
      <c r="G25" s="26">
        <v>5301.1</v>
      </c>
      <c r="H25" s="26">
        <v>0</v>
      </c>
      <c r="I25" s="26">
        <v>1902.8</v>
      </c>
      <c r="J25" s="26">
        <v>1825.7</v>
      </c>
      <c r="K25" s="26"/>
      <c r="L25" s="184"/>
      <c r="M25" s="130"/>
      <c r="N25" s="131"/>
      <c r="O25" s="131"/>
      <c r="P25" s="26"/>
    </row>
    <row r="26" spans="1:16" x14ac:dyDescent="0.2">
      <c r="A26" s="13" t="s">
        <v>77</v>
      </c>
      <c r="B26" s="26">
        <f>B25/B23*100</f>
        <v>33.200394888881405</v>
      </c>
      <c r="C26" s="26">
        <f t="shared" ref="C26:J26" si="9">C25/C23*100</f>
        <v>28.973447341114394</v>
      </c>
      <c r="D26" s="26">
        <f t="shared" si="9"/>
        <v>28.752864474066424</v>
      </c>
      <c r="E26" s="26">
        <f t="shared" si="9"/>
        <v>33.256357527334842</v>
      </c>
      <c r="F26" s="26">
        <f t="shared" si="9"/>
        <v>30.785446731902788</v>
      </c>
      <c r="G26" s="26">
        <f t="shared" si="9"/>
        <v>30.785446731902788</v>
      </c>
      <c r="H26" s="26">
        <f t="shared" si="9"/>
        <v>0</v>
      </c>
      <c r="I26" s="26">
        <f t="shared" si="9"/>
        <v>24.891749408055674</v>
      </c>
      <c r="J26" s="26">
        <f t="shared" si="9"/>
        <v>24.127449814322908</v>
      </c>
      <c r="K26" s="26"/>
      <c r="L26" s="184"/>
      <c r="M26" s="130"/>
      <c r="N26" s="131"/>
      <c r="O26" s="131"/>
      <c r="P26" s="26"/>
    </row>
    <row r="27" spans="1:16" x14ac:dyDescent="0.2">
      <c r="A27" s="21" t="s">
        <v>201</v>
      </c>
      <c r="B27" s="27">
        <f>E27+H27</f>
        <v>11126.1</v>
      </c>
      <c r="C27" s="27">
        <f>F27+I27</f>
        <v>12250.1</v>
      </c>
      <c r="D27" s="27">
        <f>G27+J27</f>
        <v>10935.4</v>
      </c>
      <c r="E27" s="27">
        <v>11126.1</v>
      </c>
      <c r="F27" s="27">
        <v>10725</v>
      </c>
      <c r="G27" s="27">
        <v>10725</v>
      </c>
      <c r="H27" s="27">
        <v>0</v>
      </c>
      <c r="I27" s="27">
        <v>1525.1</v>
      </c>
      <c r="J27" s="27">
        <v>210.4</v>
      </c>
      <c r="K27" s="186">
        <v>573.94834000000003</v>
      </c>
      <c r="L27" s="186">
        <v>157.89086</v>
      </c>
      <c r="M27" s="130">
        <f t="shared" si="7"/>
        <v>11141.057480000001</v>
      </c>
      <c r="N27" s="130">
        <v>171.31449000000001</v>
      </c>
      <c r="O27" s="130">
        <v>171.31449000000001</v>
      </c>
      <c r="P27" s="27">
        <v>171.31449000000001</v>
      </c>
    </row>
    <row r="28" spans="1:16" ht="33.75" x14ac:dyDescent="0.2">
      <c r="A28" s="41" t="s">
        <v>455</v>
      </c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4"/>
      <c r="M28" s="130"/>
      <c r="N28" s="26"/>
      <c r="O28" s="26">
        <v>0</v>
      </c>
      <c r="P28" s="26">
        <v>0</v>
      </c>
    </row>
    <row r="29" spans="1:16" x14ac:dyDescent="0.2">
      <c r="A29" s="13" t="s">
        <v>67</v>
      </c>
      <c r="B29" s="27">
        <f>E29+H29</f>
        <v>6519.7</v>
      </c>
      <c r="C29" s="27">
        <f>F29+I29</f>
        <v>7279.7999999999993</v>
      </c>
      <c r="D29" s="27">
        <f>G29+J29</f>
        <v>5965.0999999999995</v>
      </c>
      <c r="E29" s="26">
        <v>6519.7</v>
      </c>
      <c r="F29" s="26">
        <v>5754.7</v>
      </c>
      <c r="G29" s="26">
        <v>5754.7</v>
      </c>
      <c r="H29" s="26">
        <v>0</v>
      </c>
      <c r="I29" s="26">
        <v>1525.1</v>
      </c>
      <c r="J29" s="26">
        <v>210.4</v>
      </c>
      <c r="K29" s="26"/>
      <c r="L29" s="184"/>
      <c r="M29" s="130"/>
      <c r="N29" s="26"/>
      <c r="O29" s="26"/>
      <c r="P29" s="26"/>
    </row>
    <row r="30" spans="1:16" x14ac:dyDescent="0.2">
      <c r="A30" s="13" t="s">
        <v>77</v>
      </c>
      <c r="B30" s="26">
        <f>B29/B27*100</f>
        <v>58.59825095945569</v>
      </c>
      <c r="C30" s="26">
        <f t="shared" ref="C30:G30" si="10">C29/C27*100</f>
        <v>59.42645366160275</v>
      </c>
      <c r="D30" s="26">
        <f t="shared" si="10"/>
        <v>54.548530460705592</v>
      </c>
      <c r="E30" s="26">
        <f t="shared" si="10"/>
        <v>58.59825095945569</v>
      </c>
      <c r="F30" s="26">
        <f t="shared" si="10"/>
        <v>53.656876456876454</v>
      </c>
      <c r="G30" s="26">
        <f t="shared" si="10"/>
        <v>53.656876456876454</v>
      </c>
      <c r="H30" s="26">
        <v>0</v>
      </c>
      <c r="I30" s="26">
        <v>0</v>
      </c>
      <c r="J30" s="26">
        <v>0</v>
      </c>
      <c r="K30" s="26"/>
      <c r="L30" s="184"/>
      <c r="M30" s="130"/>
      <c r="N30" s="26"/>
      <c r="O30" s="26"/>
      <c r="P30" s="26"/>
    </row>
    <row r="31" spans="1:16" x14ac:dyDescent="0.2">
      <c r="A31" s="21" t="s">
        <v>202</v>
      </c>
      <c r="B31" s="27">
        <f>E31+H31</f>
        <v>24733.3</v>
      </c>
      <c r="C31" s="27">
        <f>F31+I31</f>
        <v>27396</v>
      </c>
      <c r="D31" s="27">
        <f>G31+J31</f>
        <v>27317.699999999997</v>
      </c>
      <c r="E31" s="27">
        <v>23136.1</v>
      </c>
      <c r="F31" s="27">
        <v>24983.1</v>
      </c>
      <c r="G31" s="27">
        <v>24983.1</v>
      </c>
      <c r="H31" s="27">
        <v>1597.2</v>
      </c>
      <c r="I31" s="27">
        <v>2412.9</v>
      </c>
      <c r="J31" s="27">
        <v>2334.6</v>
      </c>
      <c r="K31" s="186">
        <v>900.12707999999998</v>
      </c>
      <c r="L31" s="186">
        <v>585.8913</v>
      </c>
      <c r="M31" s="130">
        <f t="shared" si="7"/>
        <v>25297.335779999998</v>
      </c>
      <c r="N31" s="27">
        <v>39.813540000000003</v>
      </c>
      <c r="O31" s="27">
        <v>39.813540000000003</v>
      </c>
      <c r="P31" s="27">
        <v>39.813540000000003</v>
      </c>
    </row>
    <row r="32" spans="1:16" ht="33.75" x14ac:dyDescent="0.2">
      <c r="A32" s="41" t="s">
        <v>455</v>
      </c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184"/>
      <c r="M32" s="130"/>
      <c r="N32" s="26"/>
      <c r="O32" s="26">
        <v>0</v>
      </c>
      <c r="P32" s="26">
        <v>0</v>
      </c>
    </row>
    <row r="33" spans="1:19" x14ac:dyDescent="0.2">
      <c r="A33" s="13" t="s">
        <v>67</v>
      </c>
      <c r="B33" s="27">
        <f>E33+H33</f>
        <v>6052.8</v>
      </c>
      <c r="C33" s="27">
        <f>F33+I33</f>
        <v>7109.0999999999995</v>
      </c>
      <c r="D33" s="27">
        <f>G33+J33</f>
        <v>7108.9</v>
      </c>
      <c r="E33" s="26">
        <v>6052.8</v>
      </c>
      <c r="F33" s="26">
        <v>5953.9</v>
      </c>
      <c r="G33" s="26">
        <v>5953.9</v>
      </c>
      <c r="H33" s="26">
        <v>0</v>
      </c>
      <c r="I33" s="26">
        <v>1155.2</v>
      </c>
      <c r="J33" s="26">
        <v>1155</v>
      </c>
      <c r="K33" s="26"/>
      <c r="L33" s="184"/>
      <c r="M33" s="130"/>
      <c r="N33" s="26"/>
      <c r="O33" s="26"/>
      <c r="P33" s="26"/>
    </row>
    <row r="34" spans="1:19" x14ac:dyDescent="0.2">
      <c r="A34" s="13" t="s">
        <v>77</v>
      </c>
      <c r="B34" s="26">
        <f>B33/B31*100</f>
        <v>24.472270178261699</v>
      </c>
      <c r="C34" s="26">
        <f t="shared" ref="C34:J34" si="11">C33/C31*100</f>
        <v>25.949408672798945</v>
      </c>
      <c r="D34" s="26">
        <f t="shared" si="11"/>
        <v>26.023054649549561</v>
      </c>
      <c r="E34" s="26">
        <f t="shared" si="11"/>
        <v>26.161712648199138</v>
      </c>
      <c r="F34" s="26">
        <f t="shared" si="11"/>
        <v>23.831710236119616</v>
      </c>
      <c r="G34" s="26">
        <f t="shared" si="11"/>
        <v>23.831710236119616</v>
      </c>
      <c r="H34" s="26">
        <f t="shared" si="11"/>
        <v>0</v>
      </c>
      <c r="I34" s="26">
        <f t="shared" si="11"/>
        <v>47.875999834224373</v>
      </c>
      <c r="J34" s="26">
        <f t="shared" si="11"/>
        <v>49.473143150860963</v>
      </c>
      <c r="K34" s="26"/>
      <c r="L34" s="184"/>
      <c r="M34" s="130"/>
      <c r="N34" s="26"/>
      <c r="O34" s="26"/>
      <c r="P34" s="26"/>
    </row>
    <row r="35" spans="1:19" x14ac:dyDescent="0.2">
      <c r="A35" s="21" t="s">
        <v>203</v>
      </c>
      <c r="B35" s="27">
        <f>E35+H35</f>
        <v>33171.699999999997</v>
      </c>
      <c r="C35" s="27">
        <f>F35+I35</f>
        <v>33654.9</v>
      </c>
      <c r="D35" s="27">
        <f>G35+J35</f>
        <v>33613.300000000003</v>
      </c>
      <c r="E35" s="27">
        <v>27713.3</v>
      </c>
      <c r="F35" s="27">
        <v>30389.9</v>
      </c>
      <c r="G35" s="27">
        <v>30389.9</v>
      </c>
      <c r="H35" s="27">
        <v>5458.4</v>
      </c>
      <c r="I35" s="27">
        <v>3265</v>
      </c>
      <c r="J35" s="27">
        <v>3223.4</v>
      </c>
      <c r="K35" s="186">
        <v>614.31434999999999</v>
      </c>
      <c r="L35" s="186">
        <v>252.28747999999999</v>
      </c>
      <c r="M35" s="130">
        <f t="shared" si="7"/>
        <v>30751.926870000003</v>
      </c>
      <c r="N35" s="27">
        <v>50.619250000000001</v>
      </c>
      <c r="O35" s="27">
        <v>50.619250000000001</v>
      </c>
      <c r="P35" s="27">
        <v>50.619250000000001</v>
      </c>
    </row>
    <row r="36" spans="1:19" ht="33.75" x14ac:dyDescent="0.2">
      <c r="A36" s="41" t="s">
        <v>455</v>
      </c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184"/>
      <c r="M36" s="130"/>
      <c r="N36" s="26"/>
      <c r="O36" s="26">
        <v>0</v>
      </c>
      <c r="P36" s="26">
        <v>0</v>
      </c>
    </row>
    <row r="37" spans="1:19" x14ac:dyDescent="0.2">
      <c r="A37" s="13" t="s">
        <v>67</v>
      </c>
      <c r="B37" s="27">
        <f>E37+H37</f>
        <v>8420.7999999999993</v>
      </c>
      <c r="C37" s="27">
        <f>F37+I37</f>
        <v>8802.2999999999993</v>
      </c>
      <c r="D37" s="27">
        <f>G37+J37</f>
        <v>8802</v>
      </c>
      <c r="E37" s="26">
        <v>8085.4</v>
      </c>
      <c r="F37" s="26">
        <v>7496.8</v>
      </c>
      <c r="G37" s="26">
        <v>7496.8</v>
      </c>
      <c r="H37" s="26">
        <v>335.4</v>
      </c>
      <c r="I37" s="26">
        <v>1305.5</v>
      </c>
      <c r="J37" s="26">
        <v>1305.2</v>
      </c>
      <c r="K37" s="26"/>
      <c r="L37" s="184"/>
      <c r="M37" s="130"/>
      <c r="N37" s="26"/>
      <c r="O37" s="26"/>
      <c r="P37" s="26"/>
    </row>
    <row r="38" spans="1:19" x14ac:dyDescent="0.2">
      <c r="A38" s="13" t="s">
        <v>77</v>
      </c>
      <c r="B38" s="26">
        <f>B37/B35*100</f>
        <v>25.385494261674861</v>
      </c>
      <c r="C38" s="26">
        <f t="shared" ref="C38:J38" si="12">C37/C35*100</f>
        <v>26.15458670208498</v>
      </c>
      <c r="D38" s="26">
        <f t="shared" si="12"/>
        <v>26.186063254723575</v>
      </c>
      <c r="E38" s="26">
        <f t="shared" si="12"/>
        <v>29.175161384605946</v>
      </c>
      <c r="F38" s="26">
        <f t="shared" si="12"/>
        <v>24.668722174143383</v>
      </c>
      <c r="G38" s="26">
        <f t="shared" si="12"/>
        <v>24.668722174143383</v>
      </c>
      <c r="H38" s="26">
        <f t="shared" si="12"/>
        <v>6.1446577751722113</v>
      </c>
      <c r="I38" s="26">
        <f t="shared" si="12"/>
        <v>39.984686064318531</v>
      </c>
      <c r="J38" s="26">
        <f t="shared" si="12"/>
        <v>40.491406589315631</v>
      </c>
      <c r="K38" s="26"/>
      <c r="L38" s="184"/>
      <c r="M38" s="130"/>
      <c r="N38" s="26"/>
      <c r="O38" s="26"/>
      <c r="P38" s="26"/>
    </row>
    <row r="39" spans="1:19" x14ac:dyDescent="0.2">
      <c r="A39" s="21" t="s">
        <v>204</v>
      </c>
      <c r="B39" s="27">
        <f>E39+H39</f>
        <v>17055.399999999998</v>
      </c>
      <c r="C39" s="27">
        <f>F39+I39</f>
        <v>18388.399999999998</v>
      </c>
      <c r="D39" s="27">
        <f>G39+J39</f>
        <v>18378.699999999997</v>
      </c>
      <c r="E39" s="27">
        <v>16270.3</v>
      </c>
      <c r="F39" s="27">
        <v>17757.099999999999</v>
      </c>
      <c r="G39" s="27">
        <v>17757.099999999999</v>
      </c>
      <c r="H39" s="27">
        <v>785.1</v>
      </c>
      <c r="I39" s="27">
        <v>631.29999999999995</v>
      </c>
      <c r="J39" s="27">
        <v>621.6</v>
      </c>
      <c r="K39" s="186">
        <v>943.19006000000002</v>
      </c>
      <c r="L39" s="186">
        <v>210.70643000000001</v>
      </c>
      <c r="M39" s="130">
        <f t="shared" si="7"/>
        <v>18489.583630000001</v>
      </c>
      <c r="N39" s="27">
        <v>29.604939999999999</v>
      </c>
      <c r="O39" s="27">
        <v>29.604939999999999</v>
      </c>
      <c r="P39" s="27">
        <v>29.604939999999999</v>
      </c>
    </row>
    <row r="40" spans="1:19" ht="33.75" x14ac:dyDescent="0.2">
      <c r="A40" s="41" t="s">
        <v>455</v>
      </c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184"/>
      <c r="M40" s="130"/>
      <c r="N40" s="26"/>
      <c r="O40" s="26">
        <v>0</v>
      </c>
      <c r="P40" s="26">
        <v>0</v>
      </c>
    </row>
    <row r="41" spans="1:19" x14ac:dyDescent="0.2">
      <c r="A41" s="13" t="s">
        <v>67</v>
      </c>
      <c r="B41" s="27">
        <f>E41+H41</f>
        <v>5050.8999999999996</v>
      </c>
      <c r="C41" s="27">
        <f>F41+I41</f>
        <v>4669.3</v>
      </c>
      <c r="D41" s="27">
        <f>G41+J41</f>
        <v>4669.3</v>
      </c>
      <c r="E41" s="26">
        <v>5050.8999999999996</v>
      </c>
      <c r="F41" s="26">
        <v>4669</v>
      </c>
      <c r="G41" s="26">
        <v>4669</v>
      </c>
      <c r="H41" s="26">
        <v>0</v>
      </c>
      <c r="I41" s="26">
        <v>0.3</v>
      </c>
      <c r="J41" s="26">
        <v>0.3</v>
      </c>
      <c r="K41" s="26"/>
      <c r="L41" s="184"/>
      <c r="M41" s="130"/>
      <c r="N41" s="26"/>
      <c r="O41" s="26"/>
      <c r="P41" s="26"/>
    </row>
    <row r="42" spans="1:19" x14ac:dyDescent="0.2">
      <c r="A42" s="13" t="s">
        <v>77</v>
      </c>
      <c r="B42" s="26">
        <f>B41/B39*100</f>
        <v>29.614667495338722</v>
      </c>
      <c r="C42" s="26">
        <f t="shared" ref="C42:J42" si="13">C41/C39*100</f>
        <v>25.392638837528008</v>
      </c>
      <c r="D42" s="26">
        <f t="shared" si="13"/>
        <v>25.406040688405607</v>
      </c>
      <c r="E42" s="26">
        <f t="shared" si="13"/>
        <v>31.04368081719452</v>
      </c>
      <c r="F42" s="26">
        <f t="shared" si="13"/>
        <v>26.293707868965093</v>
      </c>
      <c r="G42" s="26">
        <f t="shared" si="13"/>
        <v>26.293707868965093</v>
      </c>
      <c r="H42" s="26">
        <f t="shared" si="13"/>
        <v>0</v>
      </c>
      <c r="I42" s="26">
        <f t="shared" si="13"/>
        <v>4.7520988436559483E-2</v>
      </c>
      <c r="J42" s="26">
        <f t="shared" si="13"/>
        <v>4.8262548262548256E-2</v>
      </c>
      <c r="K42" s="26"/>
      <c r="L42" s="184"/>
      <c r="M42" s="130"/>
      <c r="N42" s="26"/>
      <c r="O42" s="26"/>
      <c r="P42" s="26"/>
    </row>
    <row r="43" spans="1:19" x14ac:dyDescent="0.2">
      <c r="A43" s="21" t="s">
        <v>205</v>
      </c>
      <c r="B43" s="27">
        <f>E43+H43</f>
        <v>33749.1</v>
      </c>
      <c r="C43" s="27">
        <f>F43+I43</f>
        <v>36986.899999999994</v>
      </c>
      <c r="D43" s="27">
        <f>G43+J43</f>
        <v>36939.199999999997</v>
      </c>
      <c r="E43" s="27">
        <v>29905</v>
      </c>
      <c r="F43" s="27">
        <v>34723.199999999997</v>
      </c>
      <c r="G43" s="27">
        <v>34723.199999999997</v>
      </c>
      <c r="H43" s="27">
        <v>3844.1</v>
      </c>
      <c r="I43" s="27">
        <v>2263.6999999999998</v>
      </c>
      <c r="J43" s="27">
        <v>2216</v>
      </c>
      <c r="K43" s="186">
        <v>754.86595</v>
      </c>
      <c r="L43" s="186">
        <v>303.24889999999999</v>
      </c>
      <c r="M43" s="130">
        <f t="shared" si="7"/>
        <v>35174.817049999998</v>
      </c>
      <c r="N43" s="27">
        <v>68.482069999999993</v>
      </c>
      <c r="O43" s="27">
        <v>68.482069999999993</v>
      </c>
      <c r="P43" s="27">
        <v>68.482069999999993</v>
      </c>
    </row>
    <row r="44" spans="1:19" ht="33.75" x14ac:dyDescent="0.2">
      <c r="A44" s="41" t="s">
        <v>455</v>
      </c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184"/>
      <c r="M44" s="130"/>
      <c r="N44" s="26"/>
      <c r="O44" s="26">
        <v>0</v>
      </c>
      <c r="P44" s="26">
        <v>0</v>
      </c>
    </row>
    <row r="45" spans="1:19" x14ac:dyDescent="0.2">
      <c r="A45" s="13" t="s">
        <v>67</v>
      </c>
      <c r="B45" s="27">
        <f>E45+H45</f>
        <v>8263.5</v>
      </c>
      <c r="C45" s="27">
        <f>F45+I45</f>
        <v>9088.4</v>
      </c>
      <c r="D45" s="27">
        <f>G45+J45</f>
        <v>9088.3000000000011</v>
      </c>
      <c r="E45" s="26">
        <v>8263.5</v>
      </c>
      <c r="F45" s="26">
        <v>8386.6</v>
      </c>
      <c r="G45" s="26">
        <v>8386.6</v>
      </c>
      <c r="H45" s="26">
        <v>0</v>
      </c>
      <c r="I45" s="26">
        <v>701.8</v>
      </c>
      <c r="J45" s="26">
        <v>701.7</v>
      </c>
      <c r="K45" s="26"/>
      <c r="L45" s="184"/>
      <c r="M45" s="130"/>
      <c r="N45" s="26"/>
      <c r="O45" s="26"/>
      <c r="P45" s="26"/>
    </row>
    <row r="46" spans="1:19" x14ac:dyDescent="0.2">
      <c r="A46" s="13" t="s">
        <v>77</v>
      </c>
      <c r="B46" s="26">
        <f>B45/B43*100</f>
        <v>24.485097380374587</v>
      </c>
      <c r="C46" s="26">
        <f t="shared" ref="C46:J46" si="14">C45/C43*100</f>
        <v>24.571943039292293</v>
      </c>
      <c r="D46" s="26">
        <f t="shared" si="14"/>
        <v>24.603402347641534</v>
      </c>
      <c r="E46" s="26">
        <f t="shared" si="14"/>
        <v>27.632502925932119</v>
      </c>
      <c r="F46" s="26">
        <f t="shared" si="14"/>
        <v>24.152727859183486</v>
      </c>
      <c r="G46" s="26">
        <f t="shared" si="14"/>
        <v>24.152727859183486</v>
      </c>
      <c r="H46" s="26">
        <f t="shared" si="14"/>
        <v>0</v>
      </c>
      <c r="I46" s="26">
        <f t="shared" si="14"/>
        <v>31.002341299642179</v>
      </c>
      <c r="J46" s="26">
        <f t="shared" si="14"/>
        <v>31.665162454873645</v>
      </c>
      <c r="K46" s="26"/>
      <c r="L46" s="184"/>
      <c r="M46" s="130"/>
      <c r="N46" s="26"/>
      <c r="O46" s="26"/>
      <c r="P46" s="26"/>
    </row>
    <row r="47" spans="1:19" x14ac:dyDescent="0.2">
      <c r="A47" s="21" t="s">
        <v>65</v>
      </c>
      <c r="B47" s="27">
        <f>E47+H47</f>
        <v>6544.1</v>
      </c>
      <c r="C47" s="27">
        <f>F47+I47</f>
        <v>6743.6</v>
      </c>
      <c r="D47" s="27">
        <f>G47+J47</f>
        <v>6743.6</v>
      </c>
      <c r="E47" s="27">
        <v>6534.1</v>
      </c>
      <c r="F47" s="27">
        <v>6733.6</v>
      </c>
      <c r="G47" s="27">
        <v>6733.6</v>
      </c>
      <c r="H47" s="27">
        <v>10</v>
      </c>
      <c r="I47" s="27">
        <v>10</v>
      </c>
      <c r="J47" s="27">
        <v>10</v>
      </c>
      <c r="K47" s="186">
        <v>103.66546</v>
      </c>
      <c r="L47" s="186">
        <v>0</v>
      </c>
      <c r="M47" s="130">
        <f t="shared" si="7"/>
        <v>6837.2654600000005</v>
      </c>
      <c r="N47" s="27">
        <v>143.4</v>
      </c>
      <c r="O47" s="27">
        <v>164.92035999999999</v>
      </c>
      <c r="P47" s="27">
        <v>132.42311000000001</v>
      </c>
      <c r="S47" s="209"/>
    </row>
    <row r="48" spans="1:19" ht="33.75" x14ac:dyDescent="0.2">
      <c r="A48" s="41" t="s">
        <v>455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184"/>
      <c r="M48" s="130"/>
      <c r="N48" s="26"/>
      <c r="O48" s="26">
        <v>21.52036</v>
      </c>
      <c r="P48" s="26">
        <v>13.93008</v>
      </c>
    </row>
    <row r="49" spans="1:19" x14ac:dyDescent="0.2">
      <c r="A49" s="13" t="s">
        <v>67</v>
      </c>
      <c r="B49" s="26">
        <f>E49+H49</f>
        <v>6544.1</v>
      </c>
      <c r="C49" s="26">
        <f>F49+I49</f>
        <v>6400.9</v>
      </c>
      <c r="D49" s="26">
        <f>G49+J49</f>
        <v>6400.9</v>
      </c>
      <c r="E49" s="26">
        <v>6534.1</v>
      </c>
      <c r="F49" s="26">
        <v>6390.9</v>
      </c>
      <c r="G49" s="26">
        <v>6390.9</v>
      </c>
      <c r="H49" s="26">
        <v>10</v>
      </c>
      <c r="I49" s="26">
        <v>10</v>
      </c>
      <c r="J49" s="26">
        <v>10</v>
      </c>
      <c r="K49" s="26"/>
      <c r="L49" s="184"/>
      <c r="M49" s="130"/>
      <c r="N49" s="26">
        <v>0</v>
      </c>
      <c r="O49" s="26"/>
      <c r="P49" s="26"/>
    </row>
    <row r="50" spans="1:19" x14ac:dyDescent="0.2">
      <c r="A50" s="13" t="s">
        <v>77</v>
      </c>
      <c r="B50" s="26">
        <f t="shared" ref="B50:G50" si="15">B49/B47*100</f>
        <v>100</v>
      </c>
      <c r="C50" s="26">
        <f t="shared" si="15"/>
        <v>94.918144611186889</v>
      </c>
      <c r="D50" s="26">
        <f t="shared" si="15"/>
        <v>94.918144611186889</v>
      </c>
      <c r="E50" s="26">
        <f t="shared" si="15"/>
        <v>100</v>
      </c>
      <c r="F50" s="26">
        <f t="shared" si="15"/>
        <v>94.910597600095031</v>
      </c>
      <c r="G50" s="26">
        <f t="shared" si="15"/>
        <v>94.910597600095031</v>
      </c>
      <c r="H50" s="26">
        <v>100</v>
      </c>
      <c r="I50" s="26">
        <v>100</v>
      </c>
      <c r="J50" s="26">
        <v>100</v>
      </c>
      <c r="K50" s="26"/>
      <c r="L50" s="184"/>
      <c r="M50" s="130"/>
      <c r="N50" s="26"/>
      <c r="O50" s="26"/>
      <c r="P50" s="26"/>
    </row>
    <row r="51" spans="1:19" x14ac:dyDescent="0.2">
      <c r="A51" s="21" t="s">
        <v>273</v>
      </c>
      <c r="B51" s="27">
        <f>E51+H51</f>
        <v>16360.199999999999</v>
      </c>
      <c r="C51" s="27">
        <f>F51+I51</f>
        <v>22579.9</v>
      </c>
      <c r="D51" s="27">
        <f>G51+J51</f>
        <v>22510</v>
      </c>
      <c r="E51" s="27">
        <v>16275.9</v>
      </c>
      <c r="F51" s="27">
        <v>16115.1</v>
      </c>
      <c r="G51" s="27">
        <v>16115.1</v>
      </c>
      <c r="H51" s="27">
        <v>84.3</v>
      </c>
      <c r="I51" s="27">
        <v>6464.8</v>
      </c>
      <c r="J51" s="27">
        <v>6394.9</v>
      </c>
      <c r="K51" s="186">
        <v>94.063609999999997</v>
      </c>
      <c r="L51" s="186">
        <v>18.3932</v>
      </c>
      <c r="M51" s="130">
        <f t="shared" si="7"/>
        <v>16190.770409999999</v>
      </c>
      <c r="N51" s="27">
        <v>105.08181999999999</v>
      </c>
      <c r="O51" s="27">
        <v>105.08181999999999</v>
      </c>
      <c r="P51" s="27">
        <v>105.08181999999999</v>
      </c>
    </row>
    <row r="52" spans="1:19" ht="33.75" x14ac:dyDescent="0.2">
      <c r="A52" s="41" t="s">
        <v>455</v>
      </c>
      <c r="B52" s="26"/>
      <c r="C52" s="26"/>
      <c r="D52" s="26"/>
      <c r="E52" s="26"/>
      <c r="F52" s="26"/>
      <c r="G52" s="26"/>
      <c r="H52" s="26"/>
      <c r="I52" s="26"/>
      <c r="J52" s="26"/>
      <c r="K52" s="26">
        <v>84.3</v>
      </c>
      <c r="L52" s="184">
        <v>6920</v>
      </c>
      <c r="M52" s="130">
        <v>6850</v>
      </c>
      <c r="N52" s="26"/>
      <c r="O52" s="26">
        <v>0</v>
      </c>
      <c r="P52" s="26">
        <v>0</v>
      </c>
    </row>
    <row r="53" spans="1:19" x14ac:dyDescent="0.2">
      <c r="A53" s="13" t="s">
        <v>67</v>
      </c>
      <c r="B53" s="26">
        <f>E53+H53</f>
        <v>16360.199999999999</v>
      </c>
      <c r="C53" s="26">
        <f>F53+I53</f>
        <v>15786</v>
      </c>
      <c r="D53" s="26">
        <f>G53+J53</f>
        <v>15786</v>
      </c>
      <c r="E53" s="26">
        <v>16275.9</v>
      </c>
      <c r="F53" s="26">
        <v>15371.2</v>
      </c>
      <c r="G53" s="26">
        <v>15371.2</v>
      </c>
      <c r="H53" s="26">
        <v>84.3</v>
      </c>
      <c r="I53" s="26">
        <v>414.8</v>
      </c>
      <c r="J53" s="26">
        <v>414.8</v>
      </c>
      <c r="K53" s="26"/>
      <c r="L53" s="184"/>
      <c r="M53" s="130"/>
      <c r="N53" s="26"/>
      <c r="O53" s="26"/>
      <c r="P53" s="26"/>
    </row>
    <row r="54" spans="1:19" x14ac:dyDescent="0.2">
      <c r="A54" s="13" t="s">
        <v>77</v>
      </c>
      <c r="B54" s="26">
        <f>B53/B51*100</f>
        <v>100</v>
      </c>
      <c r="C54" s="26">
        <f t="shared" ref="C54:J54" si="16">C53/C51*100</f>
        <v>69.911735658705311</v>
      </c>
      <c r="D54" s="26">
        <f t="shared" si="16"/>
        <v>70.128831630386486</v>
      </c>
      <c r="E54" s="26">
        <f t="shared" si="16"/>
        <v>100</v>
      </c>
      <c r="F54" s="26">
        <f t="shared" si="16"/>
        <v>95.383832554560627</v>
      </c>
      <c r="G54" s="26">
        <f t="shared" si="16"/>
        <v>95.383832554560627</v>
      </c>
      <c r="H54" s="26">
        <f t="shared" si="16"/>
        <v>100</v>
      </c>
      <c r="I54" s="26">
        <f t="shared" si="16"/>
        <v>6.416285113228561</v>
      </c>
      <c r="J54" s="26">
        <f t="shared" si="16"/>
        <v>6.4864188650330741</v>
      </c>
      <c r="K54" s="26"/>
      <c r="L54" s="184"/>
      <c r="M54" s="130"/>
      <c r="N54" s="26"/>
      <c r="O54" s="26"/>
      <c r="P54" s="26"/>
    </row>
    <row r="55" spans="1:19" x14ac:dyDescent="0.2">
      <c r="A55" s="21" t="s">
        <v>45</v>
      </c>
      <c r="B55" s="27">
        <f>E55+H55</f>
        <v>4638.3999999999996</v>
      </c>
      <c r="C55" s="27">
        <f>F55+I55</f>
        <v>5100.7000000000007</v>
      </c>
      <c r="D55" s="27">
        <f>G55+J55</f>
        <v>5100.7000000000007</v>
      </c>
      <c r="E55" s="27">
        <v>4008.4</v>
      </c>
      <c r="F55" s="27">
        <v>3948.3</v>
      </c>
      <c r="G55" s="27">
        <v>3948.3</v>
      </c>
      <c r="H55" s="27">
        <v>630</v>
      </c>
      <c r="I55" s="27">
        <v>1152.4000000000001</v>
      </c>
      <c r="J55" s="27">
        <v>1152.4000000000001</v>
      </c>
      <c r="K55" s="186">
        <v>48.533250000000002</v>
      </c>
      <c r="L55" s="186">
        <v>0</v>
      </c>
      <c r="M55" s="130">
        <f t="shared" si="7"/>
        <v>3996.8332500000001</v>
      </c>
      <c r="N55" s="27">
        <v>0</v>
      </c>
      <c r="O55" s="27">
        <v>0</v>
      </c>
      <c r="P55" s="27">
        <v>0</v>
      </c>
    </row>
    <row r="56" spans="1:19" ht="33.75" x14ac:dyDescent="0.2">
      <c r="A56" s="41" t="s">
        <v>455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184"/>
      <c r="M56" s="130"/>
      <c r="N56" s="26"/>
      <c r="O56" s="26">
        <v>0</v>
      </c>
      <c r="P56" s="26">
        <v>0</v>
      </c>
    </row>
    <row r="57" spans="1:19" x14ac:dyDescent="0.2">
      <c r="A57" s="13" t="s">
        <v>67</v>
      </c>
      <c r="B57" s="26">
        <f>E57+H57</f>
        <v>4255.2</v>
      </c>
      <c r="C57" s="26">
        <f>F57+I57</f>
        <v>4217.5</v>
      </c>
      <c r="D57" s="26">
        <f>G57+J57</f>
        <v>4217.5</v>
      </c>
      <c r="E57" s="26">
        <v>4008.4</v>
      </c>
      <c r="F57" s="26">
        <v>3948.3</v>
      </c>
      <c r="G57" s="26">
        <v>3948.3</v>
      </c>
      <c r="H57" s="26">
        <v>246.8</v>
      </c>
      <c r="I57" s="26">
        <v>269.2</v>
      </c>
      <c r="J57" s="26">
        <v>269.2</v>
      </c>
      <c r="K57" s="26"/>
      <c r="L57" s="184"/>
      <c r="M57" s="130"/>
      <c r="N57" s="26"/>
      <c r="O57" s="26"/>
      <c r="P57" s="26"/>
    </row>
    <row r="58" spans="1:19" x14ac:dyDescent="0.2">
      <c r="A58" s="13" t="s">
        <v>77</v>
      </c>
      <c r="B58" s="26">
        <f>B57/B55*100</f>
        <v>91.738530527768205</v>
      </c>
      <c r="C58" s="26">
        <f t="shared" ref="C58:J58" si="17">C57/C55*100</f>
        <v>82.684729546924913</v>
      </c>
      <c r="D58" s="26">
        <f t="shared" si="17"/>
        <v>82.684729546924913</v>
      </c>
      <c r="E58" s="26">
        <f t="shared" si="17"/>
        <v>100</v>
      </c>
      <c r="F58" s="26">
        <f t="shared" si="17"/>
        <v>100</v>
      </c>
      <c r="G58" s="26">
        <f t="shared" si="17"/>
        <v>100</v>
      </c>
      <c r="H58" s="26">
        <f t="shared" si="17"/>
        <v>39.174603174603178</v>
      </c>
      <c r="I58" s="26">
        <f t="shared" si="17"/>
        <v>23.359944463727871</v>
      </c>
      <c r="J58" s="26">
        <f t="shared" si="17"/>
        <v>23.359944463727871</v>
      </c>
      <c r="K58" s="26"/>
      <c r="L58" s="184"/>
      <c r="M58" s="130"/>
      <c r="N58" s="26"/>
      <c r="O58" s="26"/>
      <c r="P58" s="26"/>
    </row>
    <row r="59" spans="1:19" x14ac:dyDescent="0.2">
      <c r="A59" s="21" t="s">
        <v>68</v>
      </c>
      <c r="B59" s="27">
        <f>E59+H59</f>
        <v>18501.5</v>
      </c>
      <c r="C59" s="27">
        <f>F59+I59</f>
        <v>19437.599999999999</v>
      </c>
      <c r="D59" s="27">
        <f>G59+J59</f>
        <v>19437.599999999999</v>
      </c>
      <c r="E59" s="27">
        <v>18104.400000000001</v>
      </c>
      <c r="F59" s="27">
        <v>18441.8</v>
      </c>
      <c r="G59" s="27">
        <v>18441.8</v>
      </c>
      <c r="H59" s="27">
        <v>397.1</v>
      </c>
      <c r="I59" s="27">
        <v>995.8</v>
      </c>
      <c r="J59" s="27">
        <v>995.8</v>
      </c>
      <c r="K59" s="186">
        <v>34.571890000000003</v>
      </c>
      <c r="L59" s="186">
        <v>0</v>
      </c>
      <c r="M59" s="130">
        <f t="shared" si="7"/>
        <v>18476.371889999999</v>
      </c>
      <c r="N59" s="27">
        <v>43</v>
      </c>
      <c r="O59" s="27">
        <v>43</v>
      </c>
      <c r="P59" s="27">
        <v>21.05</v>
      </c>
    </row>
    <row r="60" spans="1:19" ht="33.75" x14ac:dyDescent="0.2">
      <c r="A60" s="41" t="s">
        <v>455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184"/>
      <c r="M60" s="130"/>
      <c r="N60" s="26"/>
      <c r="O60" s="26">
        <v>0</v>
      </c>
      <c r="P60" s="26">
        <v>0</v>
      </c>
    </row>
    <row r="61" spans="1:19" x14ac:dyDescent="0.2">
      <c r="A61" s="13" t="s">
        <v>67</v>
      </c>
      <c r="B61" s="26">
        <f>E61+H61</f>
        <v>18234.400000000001</v>
      </c>
      <c r="C61" s="26">
        <f>F61+I61</f>
        <v>17564.300000000003</v>
      </c>
      <c r="D61" s="26">
        <f>G61+J61</f>
        <v>17564.300000000003</v>
      </c>
      <c r="E61" s="26">
        <v>18104.400000000001</v>
      </c>
      <c r="F61" s="26">
        <v>16945.900000000001</v>
      </c>
      <c r="G61" s="26">
        <v>16945.900000000001</v>
      </c>
      <c r="H61" s="26">
        <v>130</v>
      </c>
      <c r="I61" s="26">
        <v>618.4</v>
      </c>
      <c r="J61" s="26">
        <v>618.4</v>
      </c>
      <c r="K61" s="26"/>
      <c r="L61" s="184"/>
      <c r="M61" s="130"/>
      <c r="N61" s="26"/>
      <c r="O61" s="26"/>
      <c r="P61" s="26"/>
    </row>
    <row r="62" spans="1:19" x14ac:dyDescent="0.2">
      <c r="A62" s="13" t="s">
        <v>77</v>
      </c>
      <c r="B62" s="26">
        <f>B61/B59*100</f>
        <v>98.556333270275388</v>
      </c>
      <c r="C62" s="26">
        <f t="shared" ref="C62:J62" si="18">C61/C59*100</f>
        <v>90.36249331193153</v>
      </c>
      <c r="D62" s="26">
        <f t="shared" si="18"/>
        <v>90.36249331193153</v>
      </c>
      <c r="E62" s="26">
        <f t="shared" si="18"/>
        <v>100</v>
      </c>
      <c r="F62" s="26">
        <f t="shared" si="18"/>
        <v>91.888535826220874</v>
      </c>
      <c r="G62" s="26">
        <f t="shared" si="18"/>
        <v>91.888535826220874</v>
      </c>
      <c r="H62" s="26">
        <f t="shared" si="18"/>
        <v>32.737345756736339</v>
      </c>
      <c r="I62" s="26">
        <f t="shared" si="18"/>
        <v>62.100823458525809</v>
      </c>
      <c r="J62" s="26">
        <f t="shared" si="18"/>
        <v>62.100823458525809</v>
      </c>
      <c r="K62" s="26"/>
      <c r="L62" s="184"/>
      <c r="M62" s="130"/>
      <c r="N62" s="26"/>
      <c r="O62" s="26"/>
      <c r="P62" s="26"/>
    </row>
    <row r="63" spans="1:19" x14ac:dyDescent="0.2">
      <c r="A63" s="21" t="s">
        <v>69</v>
      </c>
      <c r="B63" s="27">
        <f>E63+H63</f>
        <v>35445.9</v>
      </c>
      <c r="C63" s="27">
        <f>F63+I63</f>
        <v>40644.400000000001</v>
      </c>
      <c r="D63" s="27">
        <f>G63+J63</f>
        <v>40644.400000000001</v>
      </c>
      <c r="E63" s="27">
        <v>35382.6</v>
      </c>
      <c r="F63" s="27">
        <v>38394</v>
      </c>
      <c r="G63" s="27">
        <v>38394</v>
      </c>
      <c r="H63" s="27">
        <v>63.3</v>
      </c>
      <c r="I63" s="27">
        <v>2250.4</v>
      </c>
      <c r="J63" s="27">
        <v>2250.4</v>
      </c>
      <c r="K63" s="186">
        <v>170.18904000000001</v>
      </c>
      <c r="L63" s="186">
        <v>3.9778600000000002</v>
      </c>
      <c r="M63" s="130">
        <f t="shared" si="7"/>
        <v>38560.211179999998</v>
      </c>
      <c r="N63" s="27">
        <v>1161</v>
      </c>
      <c r="O63" s="27">
        <v>1371.90353</v>
      </c>
      <c r="P63" s="27">
        <v>1243.18488</v>
      </c>
      <c r="S63" s="209"/>
    </row>
    <row r="64" spans="1:19" ht="33.75" x14ac:dyDescent="0.2">
      <c r="A64" s="41" t="s">
        <v>455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184"/>
      <c r="M64" s="130"/>
      <c r="N64" s="26"/>
      <c r="O64" s="26">
        <v>210.90352999999999</v>
      </c>
      <c r="P64" s="26">
        <v>27.373999999999999</v>
      </c>
    </row>
    <row r="65" spans="1:16" x14ac:dyDescent="0.2">
      <c r="A65" s="13" t="s">
        <v>67</v>
      </c>
      <c r="B65" s="26">
        <f>E65+H65</f>
        <v>35445.9</v>
      </c>
      <c r="C65" s="26">
        <f>F65+I65</f>
        <v>37932.400000000001</v>
      </c>
      <c r="D65" s="26">
        <f>G65+J65</f>
        <v>37932.400000000001</v>
      </c>
      <c r="E65" s="26">
        <v>35382.6</v>
      </c>
      <c r="F65" s="26">
        <v>36791.300000000003</v>
      </c>
      <c r="G65" s="26">
        <v>36791.300000000003</v>
      </c>
      <c r="H65" s="26">
        <v>63.3</v>
      </c>
      <c r="I65" s="26">
        <v>1141.0999999999999</v>
      </c>
      <c r="J65" s="26">
        <v>1141.0999999999999</v>
      </c>
      <c r="K65" s="26"/>
      <c r="L65" s="184"/>
      <c r="M65" s="130"/>
      <c r="N65" s="26"/>
      <c r="O65" s="26"/>
      <c r="P65" s="26"/>
    </row>
    <row r="66" spans="1:16" x14ac:dyDescent="0.2">
      <c r="A66" s="13" t="s">
        <v>77</v>
      </c>
      <c r="B66" s="26">
        <f>B65/B63*100</f>
        <v>100</v>
      </c>
      <c r="C66" s="26">
        <f t="shared" ref="C66:J66" si="19">C65/C63*100</f>
        <v>93.327494070523869</v>
      </c>
      <c r="D66" s="26">
        <f t="shared" si="19"/>
        <v>93.327494070523869</v>
      </c>
      <c r="E66" s="26">
        <f t="shared" si="19"/>
        <v>100</v>
      </c>
      <c r="F66" s="26">
        <f t="shared" si="19"/>
        <v>95.82564984112102</v>
      </c>
      <c r="G66" s="26">
        <f t="shared" si="19"/>
        <v>95.82564984112102</v>
      </c>
      <c r="H66" s="26">
        <v>0</v>
      </c>
      <c r="I66" s="26">
        <f t="shared" si="19"/>
        <v>50.706541059367218</v>
      </c>
      <c r="J66" s="26">
        <f t="shared" si="19"/>
        <v>50.706541059367218</v>
      </c>
      <c r="K66" s="26"/>
      <c r="L66" s="184"/>
      <c r="M66" s="130"/>
      <c r="N66" s="26"/>
      <c r="O66" s="26"/>
      <c r="P66" s="26"/>
    </row>
    <row r="67" spans="1:16" x14ac:dyDescent="0.2">
      <c r="A67" s="18"/>
    </row>
    <row r="68" spans="1:16" x14ac:dyDescent="0.2">
      <c r="A68" s="18"/>
    </row>
    <row r="69" spans="1:16" x14ac:dyDescent="0.2">
      <c r="A69" s="18"/>
    </row>
  </sheetData>
  <mergeCells count="6">
    <mergeCell ref="E5:G5"/>
    <mergeCell ref="H5:J5"/>
    <mergeCell ref="N5:P5"/>
    <mergeCell ref="B5:D5"/>
    <mergeCell ref="A5:A6"/>
    <mergeCell ref="K5:M5"/>
  </mergeCells>
  <pageMargins left="0.78740157480314965" right="0.78740157480314965" top="1.1811023622047245" bottom="0.59055118110236227" header="0.31496062992125984" footer="0.31496062992125984"/>
  <pageSetup paperSize="9" scale="71" fitToHeight="0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13"/>
  <sheetViews>
    <sheetView workbookViewId="0">
      <selection activeCell="C16" sqref="C16"/>
    </sheetView>
  </sheetViews>
  <sheetFormatPr defaultRowHeight="12.75" x14ac:dyDescent="0.2"/>
  <cols>
    <col min="2" max="2" width="10.28515625" bestFit="1" customWidth="1"/>
    <col min="3" max="3" width="9.28515625" bestFit="1" customWidth="1"/>
    <col min="4" max="4" width="10.28515625" bestFit="1" customWidth="1"/>
    <col min="5" max="5" width="9.28515625" bestFit="1" customWidth="1"/>
    <col min="6" max="8" width="10.28515625" bestFit="1" customWidth="1"/>
    <col min="9" max="9" width="10.28515625" customWidth="1"/>
    <col min="10" max="17" width="10.28515625" bestFit="1" customWidth="1"/>
  </cols>
  <sheetData>
    <row r="1" spans="1:17" x14ac:dyDescent="0.2">
      <c r="A1" s="5" t="s">
        <v>460</v>
      </c>
    </row>
    <row r="3" spans="1:17" x14ac:dyDescent="0.2">
      <c r="B3" s="5" t="s">
        <v>2</v>
      </c>
      <c r="C3" t="s">
        <v>274</v>
      </c>
      <c r="D3" t="s">
        <v>273</v>
      </c>
      <c r="E3" t="s">
        <v>45</v>
      </c>
      <c r="F3" t="s">
        <v>68</v>
      </c>
      <c r="G3" t="s">
        <v>69</v>
      </c>
      <c r="H3" t="s">
        <v>70</v>
      </c>
      <c r="I3" t="s">
        <v>459</v>
      </c>
      <c r="J3" t="s">
        <v>198</v>
      </c>
      <c r="K3" t="s">
        <v>199</v>
      </c>
      <c r="L3" t="s">
        <v>200</v>
      </c>
      <c r="M3" t="s">
        <v>201</v>
      </c>
      <c r="N3" t="s">
        <v>202</v>
      </c>
      <c r="O3" t="s">
        <v>203</v>
      </c>
      <c r="P3" t="s">
        <v>204</v>
      </c>
      <c r="Q3" t="s">
        <v>205</v>
      </c>
    </row>
    <row r="4" spans="1:17" hidden="1" x14ac:dyDescent="0.2">
      <c r="A4" s="19" t="s">
        <v>47</v>
      </c>
      <c r="B4" s="14">
        <f>SUM(C4:H4)</f>
        <v>62716</v>
      </c>
      <c r="C4" s="14">
        <v>3430</v>
      </c>
      <c r="D4" s="14">
        <v>5494</v>
      </c>
      <c r="E4" s="14">
        <v>1033</v>
      </c>
      <c r="F4" s="14">
        <v>9861</v>
      </c>
      <c r="G4" s="14">
        <v>29162</v>
      </c>
      <c r="H4" s="14">
        <v>13736</v>
      </c>
      <c r="I4" s="14"/>
    </row>
    <row r="5" spans="1:17" hidden="1" x14ac:dyDescent="0.2">
      <c r="A5" s="19" t="s">
        <v>81</v>
      </c>
      <c r="B5" s="14">
        <f>SUM(C5:H5)</f>
        <v>67827</v>
      </c>
      <c r="C5" s="14">
        <v>4005</v>
      </c>
      <c r="D5" s="14">
        <v>7226</v>
      </c>
      <c r="E5" s="14">
        <v>1259</v>
      </c>
      <c r="F5" s="14">
        <v>9872</v>
      </c>
      <c r="G5" s="14">
        <v>30530</v>
      </c>
      <c r="H5" s="14">
        <v>14935</v>
      </c>
      <c r="I5" s="14"/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</row>
    <row r="6" spans="1:17" hidden="1" x14ac:dyDescent="0.2">
      <c r="A6" s="19" t="s">
        <v>102</v>
      </c>
      <c r="B6" s="14">
        <f>SUM(C6:H6)</f>
        <v>68478</v>
      </c>
      <c r="C6" s="14">
        <v>4030</v>
      </c>
      <c r="D6" s="14">
        <v>7755</v>
      </c>
      <c r="E6" s="14">
        <v>1431</v>
      </c>
      <c r="F6" s="14">
        <v>10162</v>
      </c>
      <c r="G6" s="14">
        <v>29041</v>
      </c>
      <c r="H6" s="14">
        <v>16059</v>
      </c>
      <c r="I6" s="14"/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</row>
    <row r="7" spans="1:17" hidden="1" x14ac:dyDescent="0.2">
      <c r="A7" s="19" t="s">
        <v>119</v>
      </c>
      <c r="B7" s="14">
        <f>SUM(C7:H7)</f>
        <v>73623</v>
      </c>
      <c r="C7" s="14">
        <v>4204</v>
      </c>
      <c r="D7" s="14">
        <v>9339</v>
      </c>
      <c r="E7" s="14">
        <v>1991</v>
      </c>
      <c r="F7" s="14">
        <v>10198</v>
      </c>
      <c r="G7" s="14">
        <v>31884</v>
      </c>
      <c r="H7" s="14">
        <v>16007</v>
      </c>
      <c r="I7" s="14"/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</row>
    <row r="8" spans="1:17" hidden="1" x14ac:dyDescent="0.2">
      <c r="A8" s="5" t="s">
        <v>106</v>
      </c>
      <c r="B8" s="14">
        <f>SUM(C8:H8)</f>
        <v>100</v>
      </c>
      <c r="C8" s="15">
        <f t="shared" ref="C8:H8" si="0">C4/$B4*100</f>
        <v>5.4690987945659799</v>
      </c>
      <c r="D8" s="15">
        <f t="shared" si="0"/>
        <v>8.7601250079724462</v>
      </c>
      <c r="E8" s="15">
        <f t="shared" si="0"/>
        <v>1.6471075961477135</v>
      </c>
      <c r="F8" s="15">
        <f t="shared" si="0"/>
        <v>15.723260412016071</v>
      </c>
      <c r="G8" s="15">
        <f t="shared" si="0"/>
        <v>46.498501179922194</v>
      </c>
      <c r="H8" s="15">
        <f t="shared" si="0"/>
        <v>21.901907009375599</v>
      </c>
      <c r="I8" s="15"/>
    </row>
    <row r="9" spans="1:17" x14ac:dyDescent="0.2">
      <c r="A9" s="19" t="s">
        <v>185</v>
      </c>
      <c r="B9" s="14">
        <f>SUM(C9:Q9)</f>
        <v>219373</v>
      </c>
      <c r="C9" s="14">
        <v>4184</v>
      </c>
      <c r="D9" s="14">
        <v>9617</v>
      </c>
      <c r="E9" s="14">
        <v>2544</v>
      </c>
      <c r="F9" s="14">
        <v>12700</v>
      </c>
      <c r="G9" s="14">
        <v>33700</v>
      </c>
      <c r="H9" s="14">
        <v>20575</v>
      </c>
      <c r="I9" s="14">
        <v>0</v>
      </c>
      <c r="J9" s="14">
        <v>19926</v>
      </c>
      <c r="K9" s="14">
        <v>12241</v>
      </c>
      <c r="L9" s="14">
        <v>11913</v>
      </c>
      <c r="M9" s="14">
        <v>13136</v>
      </c>
      <c r="N9" s="14">
        <v>19447</v>
      </c>
      <c r="O9" s="14">
        <v>23142</v>
      </c>
      <c r="P9" s="14">
        <v>13945</v>
      </c>
      <c r="Q9" s="14">
        <v>22303</v>
      </c>
    </row>
    <row r="10" spans="1:17" x14ac:dyDescent="0.2">
      <c r="A10" s="19" t="s">
        <v>241</v>
      </c>
      <c r="B10" s="14">
        <f>SUM(C10:Q10)</f>
        <v>243733</v>
      </c>
      <c r="C10" s="14">
        <v>5024</v>
      </c>
      <c r="D10" s="14">
        <v>11796</v>
      </c>
      <c r="E10" s="14">
        <v>3367</v>
      </c>
      <c r="F10" s="14">
        <v>15565</v>
      </c>
      <c r="G10" s="14">
        <v>34136</v>
      </c>
      <c r="H10" s="14">
        <v>26659</v>
      </c>
      <c r="I10" s="14">
        <v>0</v>
      </c>
      <c r="J10" s="14">
        <v>21475</v>
      </c>
      <c r="K10" s="14">
        <v>12999</v>
      </c>
      <c r="L10" s="14">
        <v>13088</v>
      </c>
      <c r="M10" s="14">
        <v>13746</v>
      </c>
      <c r="N10" s="14">
        <v>20198</v>
      </c>
      <c r="O10" s="14">
        <v>25248</v>
      </c>
      <c r="P10" s="14">
        <v>15218</v>
      </c>
      <c r="Q10" s="14">
        <v>25214</v>
      </c>
    </row>
    <row r="11" spans="1:17" x14ac:dyDescent="0.2">
      <c r="A11" s="5" t="s">
        <v>284</v>
      </c>
      <c r="B11" s="14">
        <f>SUM(C11:Q11)</f>
        <v>274172</v>
      </c>
      <c r="C11" s="14">
        <v>5865</v>
      </c>
      <c r="D11" s="14">
        <v>14452</v>
      </c>
      <c r="E11" s="14">
        <v>3743</v>
      </c>
      <c r="F11" s="14">
        <v>17253</v>
      </c>
      <c r="G11" s="14">
        <v>37463</v>
      </c>
      <c r="H11" s="14">
        <v>30318</v>
      </c>
      <c r="I11" s="14">
        <v>0</v>
      </c>
      <c r="J11" s="14">
        <v>24996</v>
      </c>
      <c r="K11" s="14">
        <v>14638</v>
      </c>
      <c r="L11" s="14">
        <v>15376</v>
      </c>
      <c r="M11" s="14">
        <v>13083</v>
      </c>
      <c r="N11" s="14">
        <v>24525</v>
      </c>
      <c r="O11" s="14">
        <v>27808</v>
      </c>
      <c r="P11" s="14">
        <v>17089</v>
      </c>
      <c r="Q11" s="14">
        <v>27563</v>
      </c>
    </row>
    <row r="12" spans="1:17" x14ac:dyDescent="0.2">
      <c r="A12" s="5" t="s">
        <v>306</v>
      </c>
      <c r="B12" s="14">
        <f>SUM(C12:Q12)</f>
        <v>248982</v>
      </c>
      <c r="C12" s="14">
        <v>6167</v>
      </c>
      <c r="D12" s="14">
        <v>15701</v>
      </c>
      <c r="E12" s="14">
        <v>3834</v>
      </c>
      <c r="F12" s="14">
        <v>18452</v>
      </c>
      <c r="G12" s="14">
        <v>35966</v>
      </c>
      <c r="H12" s="14">
        <v>0</v>
      </c>
      <c r="I12" s="14">
        <v>0</v>
      </c>
      <c r="J12" s="14">
        <v>25878</v>
      </c>
      <c r="K12" s="14">
        <v>13608</v>
      </c>
      <c r="L12" s="14">
        <v>16487</v>
      </c>
      <c r="M12" s="14">
        <v>11745</v>
      </c>
      <c r="N12" s="14">
        <v>23057</v>
      </c>
      <c r="O12" s="14">
        <v>29343</v>
      </c>
      <c r="P12" s="14">
        <v>17814</v>
      </c>
      <c r="Q12" s="14">
        <v>30930</v>
      </c>
    </row>
    <row r="13" spans="1:17" x14ac:dyDescent="0.2">
      <c r="A13" s="5" t="s">
        <v>377</v>
      </c>
      <c r="B13" s="14">
        <f>SUM(C13:Q13)</f>
        <v>265321</v>
      </c>
      <c r="C13" s="14">
        <v>6837</v>
      </c>
      <c r="D13" s="14">
        <v>16191</v>
      </c>
      <c r="E13" s="14">
        <v>3997</v>
      </c>
      <c r="F13" s="14">
        <v>18476</v>
      </c>
      <c r="G13" s="14">
        <v>38560</v>
      </c>
      <c r="H13" s="14">
        <v>0</v>
      </c>
      <c r="I13" s="14">
        <v>3575</v>
      </c>
      <c r="J13" s="14">
        <v>26346</v>
      </c>
      <c r="K13" s="14">
        <v>13340</v>
      </c>
      <c r="L13" s="14">
        <v>17144</v>
      </c>
      <c r="M13" s="14">
        <v>11141</v>
      </c>
      <c r="N13" s="14">
        <v>25297</v>
      </c>
      <c r="O13" s="14">
        <v>30752</v>
      </c>
      <c r="P13" s="14">
        <v>18490</v>
      </c>
      <c r="Q13" s="14">
        <v>35175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13"/>
  <sheetViews>
    <sheetView workbookViewId="0">
      <selection activeCell="A11" sqref="A11:Q13"/>
    </sheetView>
  </sheetViews>
  <sheetFormatPr defaultRowHeight="12.75" x14ac:dyDescent="0.2"/>
  <cols>
    <col min="3" max="3" width="9.140625" customWidth="1"/>
    <col min="8" max="9" width="9.140625" customWidth="1"/>
  </cols>
  <sheetData>
    <row r="1" spans="1:18" x14ac:dyDescent="0.2">
      <c r="A1" s="5" t="s">
        <v>101</v>
      </c>
    </row>
    <row r="3" spans="1:18" x14ac:dyDescent="0.2">
      <c r="B3" s="5" t="s">
        <v>2</v>
      </c>
      <c r="C3" t="s">
        <v>274</v>
      </c>
      <c r="D3" t="s">
        <v>273</v>
      </c>
      <c r="E3" t="s">
        <v>45</v>
      </c>
      <c r="F3" t="s">
        <v>68</v>
      </c>
      <c r="G3" t="s">
        <v>69</v>
      </c>
      <c r="H3" t="s">
        <v>70</v>
      </c>
      <c r="I3" t="s">
        <v>459</v>
      </c>
      <c r="J3" t="s">
        <v>198</v>
      </c>
      <c r="K3" t="s">
        <v>199</v>
      </c>
      <c r="L3" t="s">
        <v>200</v>
      </c>
      <c r="M3" t="s">
        <v>201</v>
      </c>
      <c r="N3" t="s">
        <v>202</v>
      </c>
      <c r="O3" t="s">
        <v>203</v>
      </c>
      <c r="P3" t="s">
        <v>204</v>
      </c>
      <c r="Q3" t="s">
        <v>205</v>
      </c>
      <c r="R3" s="5"/>
    </row>
    <row r="4" spans="1:18" hidden="1" x14ac:dyDescent="0.2">
      <c r="A4" s="19" t="s">
        <v>47</v>
      </c>
      <c r="B4" s="14">
        <f>SUM(C4:H4)</f>
        <v>3702</v>
      </c>
      <c r="C4" s="14">
        <v>0</v>
      </c>
      <c r="D4" s="14">
        <v>1520</v>
      </c>
      <c r="E4" s="14">
        <v>482</v>
      </c>
      <c r="F4" s="14">
        <v>1064</v>
      </c>
      <c r="G4" s="14">
        <v>636</v>
      </c>
      <c r="H4" s="14"/>
      <c r="I4" s="14"/>
    </row>
    <row r="5" spans="1:18" hidden="1" x14ac:dyDescent="0.2">
      <c r="A5" s="19" t="s">
        <v>81</v>
      </c>
      <c r="B5" s="14">
        <f>SUM(C5:H5)</f>
        <v>4419</v>
      </c>
      <c r="C5" s="14">
        <v>0</v>
      </c>
      <c r="D5" s="14">
        <v>295</v>
      </c>
      <c r="E5" s="14">
        <v>530</v>
      </c>
      <c r="F5" s="14">
        <v>662</v>
      </c>
      <c r="G5" s="14">
        <v>2932</v>
      </c>
      <c r="H5" s="14"/>
      <c r="I5" s="14"/>
    </row>
    <row r="6" spans="1:18" hidden="1" x14ac:dyDescent="0.2">
      <c r="A6" s="19" t="s">
        <v>102</v>
      </c>
      <c r="B6" s="14">
        <f>SUM(C6:H6)</f>
        <v>4143</v>
      </c>
      <c r="C6" s="72">
        <v>0</v>
      </c>
      <c r="D6" s="14">
        <v>2476</v>
      </c>
      <c r="E6" s="14">
        <v>536</v>
      </c>
      <c r="F6" s="14">
        <v>355</v>
      </c>
      <c r="G6" s="14">
        <v>776</v>
      </c>
      <c r="H6" s="72">
        <v>0</v>
      </c>
      <c r="I6" s="72"/>
      <c r="J6" s="72">
        <v>0</v>
      </c>
      <c r="K6" s="72">
        <v>0</v>
      </c>
      <c r="L6" s="72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8" hidden="1" x14ac:dyDescent="0.2">
      <c r="A7" s="19" t="s">
        <v>119</v>
      </c>
      <c r="B7" s="14">
        <f>SUM(C7:H7)</f>
        <v>9363</v>
      </c>
      <c r="C7" s="14">
        <v>570</v>
      </c>
      <c r="D7" s="14">
        <v>763</v>
      </c>
      <c r="E7" s="14">
        <v>707</v>
      </c>
      <c r="F7" s="14">
        <v>1066</v>
      </c>
      <c r="G7" s="14">
        <v>6257</v>
      </c>
      <c r="H7" s="72">
        <v>0</v>
      </c>
      <c r="I7" s="72"/>
      <c r="J7" s="72">
        <v>0</v>
      </c>
      <c r="K7" s="72">
        <v>0</v>
      </c>
      <c r="L7" s="72">
        <v>0</v>
      </c>
      <c r="M7" s="72">
        <v>0</v>
      </c>
      <c r="N7" s="72">
        <v>0</v>
      </c>
      <c r="O7" s="72">
        <v>0</v>
      </c>
      <c r="P7" s="72">
        <v>0</v>
      </c>
      <c r="Q7" s="72">
        <v>0</v>
      </c>
      <c r="R7" s="72"/>
    </row>
    <row r="8" spans="1:18" hidden="1" x14ac:dyDescent="0.2">
      <c r="A8" s="5" t="s">
        <v>71</v>
      </c>
      <c r="B8">
        <f>SUM(C8:H8)</f>
        <v>100</v>
      </c>
      <c r="C8" s="15">
        <f t="shared" ref="C8:G8" si="0">C4/$B4*100</f>
        <v>0</v>
      </c>
      <c r="D8" s="15">
        <f t="shared" si="0"/>
        <v>41.058887088060509</v>
      </c>
      <c r="E8" s="15">
        <f t="shared" si="0"/>
        <v>13.019989195029712</v>
      </c>
      <c r="F8" s="15">
        <f t="shared" si="0"/>
        <v>28.741220961642355</v>
      </c>
      <c r="G8" s="15">
        <f t="shared" si="0"/>
        <v>17.179902755267424</v>
      </c>
      <c r="H8" s="72">
        <v>0</v>
      </c>
      <c r="I8" s="72"/>
    </row>
    <row r="9" spans="1:18" x14ac:dyDescent="0.2">
      <c r="A9" s="19" t="s">
        <v>185</v>
      </c>
      <c r="B9" s="14">
        <f>SUM(C9:Q9)</f>
        <v>16078</v>
      </c>
      <c r="C9" s="14">
        <v>562</v>
      </c>
      <c r="D9" s="14">
        <v>875</v>
      </c>
      <c r="E9" s="14">
        <v>704</v>
      </c>
      <c r="F9" s="14">
        <v>842</v>
      </c>
      <c r="G9" s="14">
        <v>4852</v>
      </c>
      <c r="H9" s="72">
        <v>0</v>
      </c>
      <c r="I9" s="72">
        <v>0</v>
      </c>
      <c r="J9" s="14">
        <v>1547</v>
      </c>
      <c r="K9" s="14">
        <v>141</v>
      </c>
      <c r="L9" s="14">
        <v>328</v>
      </c>
      <c r="M9" s="14">
        <v>1276</v>
      </c>
      <c r="N9" s="14">
        <v>1058</v>
      </c>
      <c r="O9" s="14">
        <v>1208</v>
      </c>
      <c r="P9" s="14">
        <v>854</v>
      </c>
      <c r="Q9" s="14">
        <v>1831</v>
      </c>
      <c r="R9" s="72"/>
    </row>
    <row r="10" spans="1:18" x14ac:dyDescent="0.2">
      <c r="A10" s="19" t="s">
        <v>241</v>
      </c>
      <c r="B10" s="14">
        <f>SUM(C10:Q10)</f>
        <v>20803</v>
      </c>
      <c r="C10" s="14">
        <v>340</v>
      </c>
      <c r="D10" s="14">
        <v>2201</v>
      </c>
      <c r="E10" s="14">
        <v>888</v>
      </c>
      <c r="F10" s="14">
        <v>1343</v>
      </c>
      <c r="G10" s="14">
        <v>5451</v>
      </c>
      <c r="H10" s="72">
        <v>0</v>
      </c>
      <c r="I10" s="72">
        <v>0</v>
      </c>
      <c r="J10" s="14">
        <v>1710</v>
      </c>
      <c r="K10" s="14">
        <v>495</v>
      </c>
      <c r="L10" s="14">
        <v>734</v>
      </c>
      <c r="M10" s="14">
        <v>1038</v>
      </c>
      <c r="N10" s="14">
        <v>816</v>
      </c>
      <c r="O10" s="14">
        <v>935</v>
      </c>
      <c r="P10" s="14">
        <v>1696</v>
      </c>
      <c r="Q10" s="14">
        <v>3156</v>
      </c>
      <c r="R10" s="72"/>
    </row>
    <row r="11" spans="1:18" x14ac:dyDescent="0.2">
      <c r="A11" s="5" t="s">
        <v>284</v>
      </c>
      <c r="B11" s="14">
        <f>SUM(C11:R11)</f>
        <v>38987</v>
      </c>
      <c r="C11" s="14">
        <v>457</v>
      </c>
      <c r="D11" s="14">
        <v>5279</v>
      </c>
      <c r="E11" s="14">
        <v>908</v>
      </c>
      <c r="F11" s="14">
        <v>1978</v>
      </c>
      <c r="G11" s="14">
        <v>9078</v>
      </c>
      <c r="H11" s="14">
        <v>1403</v>
      </c>
      <c r="I11" s="14">
        <v>0</v>
      </c>
      <c r="J11" s="14">
        <v>298</v>
      </c>
      <c r="K11" s="14">
        <v>628</v>
      </c>
      <c r="L11" s="14">
        <v>598</v>
      </c>
      <c r="M11" s="14">
        <v>4905</v>
      </c>
      <c r="N11" s="14">
        <v>928</v>
      </c>
      <c r="O11" s="14">
        <v>1982</v>
      </c>
      <c r="P11" s="14">
        <v>8231</v>
      </c>
      <c r="Q11" s="14">
        <v>2314</v>
      </c>
      <c r="R11" s="14"/>
    </row>
    <row r="12" spans="1:18" x14ac:dyDescent="0.2">
      <c r="A12" s="5" t="s">
        <v>306</v>
      </c>
      <c r="B12" s="14">
        <f>SUM(C12:R12)</f>
        <v>9268</v>
      </c>
      <c r="C12" s="14">
        <v>10</v>
      </c>
      <c r="D12" s="14">
        <v>1141</v>
      </c>
      <c r="E12" s="14">
        <v>1148</v>
      </c>
      <c r="F12" s="14">
        <v>367</v>
      </c>
      <c r="G12" s="14">
        <v>1418</v>
      </c>
      <c r="H12" s="72">
        <v>0</v>
      </c>
      <c r="I12" s="72">
        <v>0</v>
      </c>
      <c r="J12" s="14">
        <v>63</v>
      </c>
      <c r="K12" s="14">
        <v>0</v>
      </c>
      <c r="L12" s="14">
        <v>630</v>
      </c>
      <c r="M12" s="14">
        <v>0</v>
      </c>
      <c r="N12" s="14">
        <v>2309</v>
      </c>
      <c r="O12" s="14">
        <v>851</v>
      </c>
      <c r="P12" s="14">
        <v>422</v>
      </c>
      <c r="Q12" s="14">
        <v>909</v>
      </c>
    </row>
    <row r="13" spans="1:18" x14ac:dyDescent="0.2">
      <c r="A13" s="5" t="s">
        <v>377</v>
      </c>
      <c r="B13" s="14">
        <f>SUM(C13:R13)</f>
        <v>32255</v>
      </c>
      <c r="C13" s="14">
        <v>10</v>
      </c>
      <c r="D13" s="14">
        <v>6850</v>
      </c>
      <c r="E13" s="14">
        <v>1152</v>
      </c>
      <c r="F13" s="14">
        <v>996</v>
      </c>
      <c r="G13" s="14">
        <v>2250</v>
      </c>
      <c r="H13" s="72">
        <v>0</v>
      </c>
      <c r="I13" s="72">
        <v>0</v>
      </c>
      <c r="J13" s="14">
        <v>4008</v>
      </c>
      <c r="K13" s="14">
        <v>816</v>
      </c>
      <c r="L13" s="14">
        <v>7567</v>
      </c>
      <c r="M13" s="14">
        <v>210</v>
      </c>
      <c r="N13" s="14">
        <v>2335</v>
      </c>
      <c r="O13" s="14">
        <v>3223</v>
      </c>
      <c r="P13" s="14">
        <v>622</v>
      </c>
      <c r="Q13" s="14">
        <v>2216</v>
      </c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13"/>
  <sheetViews>
    <sheetView workbookViewId="0">
      <selection activeCell="S21" sqref="S21"/>
    </sheetView>
  </sheetViews>
  <sheetFormatPr defaultRowHeight="12.75" x14ac:dyDescent="0.2"/>
  <cols>
    <col min="4" max="4" width="0" hidden="1" customWidth="1"/>
  </cols>
  <sheetData>
    <row r="1" spans="1:18" x14ac:dyDescent="0.2">
      <c r="A1" s="5" t="s">
        <v>461</v>
      </c>
    </row>
    <row r="3" spans="1:18" x14ac:dyDescent="0.2">
      <c r="B3" s="5" t="s">
        <v>2</v>
      </c>
      <c r="C3" t="s">
        <v>274</v>
      </c>
      <c r="D3" t="s">
        <v>66</v>
      </c>
      <c r="E3" t="s">
        <v>45</v>
      </c>
      <c r="F3" t="s">
        <v>68</v>
      </c>
      <c r="G3" t="s">
        <v>69</v>
      </c>
      <c r="H3" t="s">
        <v>273</v>
      </c>
      <c r="I3" t="s">
        <v>70</v>
      </c>
      <c r="J3" t="s">
        <v>459</v>
      </c>
      <c r="K3" t="s">
        <v>198</v>
      </c>
      <c r="L3" t="s">
        <v>199</v>
      </c>
      <c r="M3" t="s">
        <v>200</v>
      </c>
      <c r="N3" t="s">
        <v>201</v>
      </c>
      <c r="O3" t="s">
        <v>202</v>
      </c>
      <c r="P3" t="s">
        <v>203</v>
      </c>
      <c r="Q3" t="s">
        <v>204</v>
      </c>
      <c r="R3" t="s">
        <v>205</v>
      </c>
    </row>
    <row r="4" spans="1:18" hidden="1" x14ac:dyDescent="0.2">
      <c r="A4" s="19" t="s">
        <v>47</v>
      </c>
      <c r="B4" s="14">
        <f>SUM(C4:I4)</f>
        <v>1225</v>
      </c>
      <c r="C4" s="14">
        <v>86</v>
      </c>
      <c r="D4" s="14">
        <v>0</v>
      </c>
      <c r="E4" s="14">
        <v>128</v>
      </c>
      <c r="F4" s="14">
        <v>38</v>
      </c>
      <c r="G4" s="14">
        <v>832</v>
      </c>
      <c r="H4" s="14">
        <v>0</v>
      </c>
      <c r="I4" s="14">
        <v>141</v>
      </c>
      <c r="J4" s="14"/>
    </row>
    <row r="5" spans="1:18" hidden="1" x14ac:dyDescent="0.2">
      <c r="A5" s="19" t="s">
        <v>81</v>
      </c>
      <c r="B5" s="14">
        <f>SUM(C5:I5)</f>
        <v>2129</v>
      </c>
      <c r="C5" s="14">
        <v>102</v>
      </c>
      <c r="D5" s="14"/>
      <c r="E5" s="14">
        <v>0</v>
      </c>
      <c r="F5" s="14">
        <v>393</v>
      </c>
      <c r="G5" s="14">
        <v>1245</v>
      </c>
      <c r="H5" s="14">
        <v>260</v>
      </c>
      <c r="I5" s="14">
        <v>129</v>
      </c>
      <c r="J5" s="14"/>
    </row>
    <row r="6" spans="1:18" hidden="1" x14ac:dyDescent="0.2">
      <c r="A6" s="19" t="s">
        <v>102</v>
      </c>
      <c r="B6" s="14">
        <f>SUM(C6:R6)</f>
        <v>1852</v>
      </c>
      <c r="C6" s="14">
        <v>62</v>
      </c>
      <c r="D6" s="14"/>
      <c r="E6" s="72">
        <v>0</v>
      </c>
      <c r="F6" s="14">
        <v>45</v>
      </c>
      <c r="G6" s="14">
        <v>1644</v>
      </c>
      <c r="H6" s="72">
        <v>0</v>
      </c>
      <c r="I6" s="14">
        <v>101</v>
      </c>
      <c r="J6" s="14"/>
      <c r="K6" s="72">
        <v>0</v>
      </c>
      <c r="L6" s="72">
        <v>0</v>
      </c>
      <c r="M6" s="72">
        <v>0</v>
      </c>
      <c r="N6" s="72">
        <v>0</v>
      </c>
      <c r="O6" s="72">
        <v>0</v>
      </c>
      <c r="P6" s="72"/>
      <c r="Q6" s="72"/>
      <c r="R6" s="72">
        <v>0</v>
      </c>
    </row>
    <row r="7" spans="1:18" hidden="1" x14ac:dyDescent="0.2">
      <c r="A7" s="19" t="s">
        <v>119</v>
      </c>
      <c r="B7" s="14">
        <f t="shared" ref="B7:B13" si="0">SUM(C7:R7)</f>
        <v>1972</v>
      </c>
      <c r="C7" s="14">
        <v>43</v>
      </c>
      <c r="D7" s="14"/>
      <c r="E7" s="72">
        <v>0</v>
      </c>
      <c r="F7" s="14">
        <v>132</v>
      </c>
      <c r="G7" s="14">
        <v>1182</v>
      </c>
      <c r="H7" s="14">
        <v>300</v>
      </c>
      <c r="I7" s="14">
        <v>315</v>
      </c>
      <c r="J7" s="14"/>
      <c r="K7" s="72">
        <v>0</v>
      </c>
      <c r="L7" s="72">
        <v>0</v>
      </c>
      <c r="M7" s="72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</row>
    <row r="8" spans="1:18" x14ac:dyDescent="0.2">
      <c r="A8" s="19" t="s">
        <v>185</v>
      </c>
      <c r="B8" s="14">
        <f t="shared" si="0"/>
        <v>4140</v>
      </c>
      <c r="C8" s="14">
        <v>35</v>
      </c>
      <c r="D8" s="14"/>
      <c r="E8" s="72">
        <v>0</v>
      </c>
      <c r="F8" s="14">
        <v>76</v>
      </c>
      <c r="G8" s="14">
        <v>983</v>
      </c>
      <c r="H8" s="72">
        <v>0</v>
      </c>
      <c r="I8" s="14">
        <v>609</v>
      </c>
      <c r="J8" s="14">
        <v>0</v>
      </c>
      <c r="K8" s="14">
        <v>935</v>
      </c>
      <c r="L8" s="14">
        <v>494</v>
      </c>
      <c r="M8" s="14">
        <v>562</v>
      </c>
      <c r="N8" s="14">
        <v>446</v>
      </c>
      <c r="O8" s="14">
        <v>0</v>
      </c>
      <c r="P8" s="14">
        <v>0</v>
      </c>
      <c r="Q8" s="14">
        <v>0</v>
      </c>
      <c r="R8" s="14">
        <v>0</v>
      </c>
    </row>
    <row r="9" spans="1:18" x14ac:dyDescent="0.2">
      <c r="A9" s="19" t="s">
        <v>241</v>
      </c>
      <c r="B9" s="14">
        <f t="shared" si="0"/>
        <v>4583</v>
      </c>
      <c r="C9" s="14">
        <v>37</v>
      </c>
      <c r="D9" s="14"/>
      <c r="E9" s="72">
        <v>0</v>
      </c>
      <c r="F9" s="14">
        <v>83</v>
      </c>
      <c r="G9" s="14">
        <v>1137</v>
      </c>
      <c r="H9" s="72">
        <v>1</v>
      </c>
      <c r="I9" s="14">
        <v>807</v>
      </c>
      <c r="J9" s="14">
        <v>0</v>
      </c>
      <c r="K9" s="14">
        <v>904</v>
      </c>
      <c r="L9" s="14">
        <v>456</v>
      </c>
      <c r="M9" s="14">
        <v>569</v>
      </c>
      <c r="N9" s="14">
        <v>428</v>
      </c>
      <c r="O9" s="14">
        <v>160</v>
      </c>
      <c r="P9" s="14">
        <v>0</v>
      </c>
      <c r="Q9" s="14">
        <v>0</v>
      </c>
      <c r="R9" s="14">
        <v>1</v>
      </c>
    </row>
    <row r="10" spans="1:18" x14ac:dyDescent="0.2">
      <c r="A10" s="19" t="s">
        <v>284</v>
      </c>
      <c r="B10" s="14">
        <f t="shared" si="0"/>
        <v>4019</v>
      </c>
      <c r="C10" s="14">
        <v>32</v>
      </c>
      <c r="D10" s="14"/>
      <c r="E10" s="72">
        <v>0</v>
      </c>
      <c r="F10" s="14">
        <v>30</v>
      </c>
      <c r="G10" s="14">
        <v>810</v>
      </c>
      <c r="H10" s="72">
        <v>0</v>
      </c>
      <c r="I10" s="14">
        <v>861</v>
      </c>
      <c r="J10" s="14">
        <v>0</v>
      </c>
      <c r="K10" s="14">
        <v>865</v>
      </c>
      <c r="L10" s="14">
        <v>456</v>
      </c>
      <c r="M10" s="14">
        <v>592</v>
      </c>
      <c r="N10" s="14">
        <v>285</v>
      </c>
      <c r="O10" s="14">
        <v>19</v>
      </c>
      <c r="P10" s="14">
        <v>23</v>
      </c>
      <c r="Q10" s="14">
        <v>13</v>
      </c>
      <c r="R10" s="14">
        <v>33</v>
      </c>
    </row>
    <row r="11" spans="1:18" x14ac:dyDescent="0.2">
      <c r="A11" s="19" t="s">
        <v>306</v>
      </c>
      <c r="B11" s="14">
        <f t="shared" si="0"/>
        <v>2183</v>
      </c>
      <c r="C11" s="14">
        <v>0</v>
      </c>
      <c r="D11" s="14"/>
      <c r="E11" s="72">
        <v>0</v>
      </c>
      <c r="F11" s="14">
        <v>7</v>
      </c>
      <c r="G11" s="14">
        <v>650</v>
      </c>
      <c r="H11" s="72">
        <v>0</v>
      </c>
      <c r="I11" s="14">
        <v>0</v>
      </c>
      <c r="J11" s="14">
        <v>0</v>
      </c>
      <c r="K11" s="14">
        <v>658</v>
      </c>
      <c r="L11" s="14">
        <v>311</v>
      </c>
      <c r="M11" s="14">
        <v>391</v>
      </c>
      <c r="N11" s="14">
        <v>166</v>
      </c>
      <c r="O11" s="14">
        <v>0</v>
      </c>
      <c r="P11" s="14">
        <v>0</v>
      </c>
      <c r="Q11" s="14">
        <v>0</v>
      </c>
      <c r="R11" s="14">
        <v>0</v>
      </c>
    </row>
    <row r="12" spans="1:18" x14ac:dyDescent="0.2">
      <c r="A12" s="19" t="s">
        <v>377</v>
      </c>
      <c r="B12" s="14">
        <f t="shared" si="0"/>
        <v>3536</v>
      </c>
      <c r="C12" s="14">
        <v>132</v>
      </c>
      <c r="D12" s="14"/>
      <c r="E12" s="72">
        <v>0</v>
      </c>
      <c r="F12" s="14">
        <v>21</v>
      </c>
      <c r="G12" s="14">
        <v>1243</v>
      </c>
      <c r="H12" s="72">
        <v>105</v>
      </c>
      <c r="I12" s="14">
        <v>0</v>
      </c>
      <c r="J12" s="14">
        <v>0</v>
      </c>
      <c r="K12" s="14">
        <v>783</v>
      </c>
      <c r="L12" s="14">
        <v>413</v>
      </c>
      <c r="M12" s="14">
        <v>479</v>
      </c>
      <c r="N12" s="14">
        <v>171</v>
      </c>
      <c r="O12" s="14">
        <v>40</v>
      </c>
      <c r="P12" s="14">
        <v>51</v>
      </c>
      <c r="Q12" s="14">
        <v>30</v>
      </c>
      <c r="R12" s="14">
        <v>68</v>
      </c>
    </row>
    <row r="13" spans="1:18" x14ac:dyDescent="0.2">
      <c r="A13" s="5" t="s">
        <v>71</v>
      </c>
      <c r="B13" s="212">
        <f t="shared" si="0"/>
        <v>100.00000000000001</v>
      </c>
      <c r="C13" s="15">
        <v>3.7</v>
      </c>
      <c r="D13" s="15">
        <f t="shared" ref="D13" si="1">D4/$B4*100</f>
        <v>0</v>
      </c>
      <c r="E13" s="15">
        <v>0</v>
      </c>
      <c r="F13" s="15">
        <v>0.7</v>
      </c>
      <c r="G13" s="15">
        <v>35.200000000000003</v>
      </c>
      <c r="H13" s="15">
        <v>3</v>
      </c>
      <c r="I13" s="15">
        <v>0</v>
      </c>
      <c r="J13" s="15">
        <v>0</v>
      </c>
      <c r="K13" s="15">
        <v>22.1</v>
      </c>
      <c r="L13" s="15">
        <v>11.7</v>
      </c>
      <c r="M13" s="15">
        <v>13.5</v>
      </c>
      <c r="N13" s="15">
        <v>4.8</v>
      </c>
      <c r="O13" s="15">
        <v>1.1000000000000001</v>
      </c>
      <c r="P13" s="15">
        <v>1.4</v>
      </c>
      <c r="Q13" s="15">
        <v>0.9</v>
      </c>
      <c r="R13" s="15">
        <v>1.9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8"/>
  <sheetViews>
    <sheetView workbookViewId="0">
      <selection activeCell="C1" sqref="C1:J1048576"/>
    </sheetView>
  </sheetViews>
  <sheetFormatPr defaultRowHeight="15" x14ac:dyDescent="0.25"/>
  <cols>
    <col min="1" max="1" width="4.85546875" style="75" customWidth="1"/>
    <col min="2" max="2" width="28.85546875" style="75" customWidth="1"/>
    <col min="3" max="4" width="14.85546875" style="304" customWidth="1"/>
    <col min="5" max="5" width="13" style="304" customWidth="1"/>
    <col min="6" max="6" width="13.140625" style="304" customWidth="1"/>
    <col min="7" max="7" width="15.28515625" style="304" customWidth="1"/>
    <col min="8" max="10" width="16.140625" style="304" customWidth="1"/>
    <col min="11" max="12" width="15.85546875" style="75" customWidth="1"/>
    <col min="13" max="13" width="12.85546875" style="75" customWidth="1"/>
    <col min="14" max="14" width="12.42578125" style="75" customWidth="1"/>
    <col min="15" max="256" width="9.140625" style="75"/>
    <col min="257" max="257" width="4.85546875" style="75" customWidth="1"/>
    <col min="258" max="258" width="42.7109375" style="75" customWidth="1"/>
    <col min="259" max="260" width="14.85546875" style="75" customWidth="1"/>
    <col min="261" max="261" width="13" style="75" customWidth="1"/>
    <col min="262" max="262" width="13.140625" style="75" customWidth="1"/>
    <col min="263" max="263" width="15.28515625" style="75" customWidth="1"/>
    <col min="264" max="266" width="16.140625" style="75" customWidth="1"/>
    <col min="267" max="268" width="15.85546875" style="75" customWidth="1"/>
    <col min="269" max="269" width="12.85546875" style="75" customWidth="1"/>
    <col min="270" max="270" width="12.42578125" style="75" customWidth="1"/>
    <col min="271" max="512" width="9.140625" style="75"/>
    <col min="513" max="513" width="4.85546875" style="75" customWidth="1"/>
    <col min="514" max="514" width="42.7109375" style="75" customWidth="1"/>
    <col min="515" max="516" width="14.85546875" style="75" customWidth="1"/>
    <col min="517" max="517" width="13" style="75" customWidth="1"/>
    <col min="518" max="518" width="13.140625" style="75" customWidth="1"/>
    <col min="519" max="519" width="15.28515625" style="75" customWidth="1"/>
    <col min="520" max="522" width="16.140625" style="75" customWidth="1"/>
    <col min="523" max="524" width="15.85546875" style="75" customWidth="1"/>
    <col min="525" max="525" width="12.85546875" style="75" customWidth="1"/>
    <col min="526" max="526" width="12.42578125" style="75" customWidth="1"/>
    <col min="527" max="768" width="9.140625" style="75"/>
    <col min="769" max="769" width="4.85546875" style="75" customWidth="1"/>
    <col min="770" max="770" width="42.7109375" style="75" customWidth="1"/>
    <col min="771" max="772" width="14.85546875" style="75" customWidth="1"/>
    <col min="773" max="773" width="13" style="75" customWidth="1"/>
    <col min="774" max="774" width="13.140625" style="75" customWidth="1"/>
    <col min="775" max="775" width="15.28515625" style="75" customWidth="1"/>
    <col min="776" max="778" width="16.140625" style="75" customWidth="1"/>
    <col min="779" max="780" width="15.85546875" style="75" customWidth="1"/>
    <col min="781" max="781" width="12.85546875" style="75" customWidth="1"/>
    <col min="782" max="782" width="12.42578125" style="75" customWidth="1"/>
    <col min="783" max="1024" width="9.140625" style="75"/>
    <col min="1025" max="1025" width="4.85546875" style="75" customWidth="1"/>
    <col min="1026" max="1026" width="42.7109375" style="75" customWidth="1"/>
    <col min="1027" max="1028" width="14.85546875" style="75" customWidth="1"/>
    <col min="1029" max="1029" width="13" style="75" customWidth="1"/>
    <col min="1030" max="1030" width="13.140625" style="75" customWidth="1"/>
    <col min="1031" max="1031" width="15.28515625" style="75" customWidth="1"/>
    <col min="1032" max="1034" width="16.140625" style="75" customWidth="1"/>
    <col min="1035" max="1036" width="15.85546875" style="75" customWidth="1"/>
    <col min="1037" max="1037" width="12.85546875" style="75" customWidth="1"/>
    <col min="1038" max="1038" width="12.42578125" style="75" customWidth="1"/>
    <col min="1039" max="1280" width="9.140625" style="75"/>
    <col min="1281" max="1281" width="4.85546875" style="75" customWidth="1"/>
    <col min="1282" max="1282" width="42.7109375" style="75" customWidth="1"/>
    <col min="1283" max="1284" width="14.85546875" style="75" customWidth="1"/>
    <col min="1285" max="1285" width="13" style="75" customWidth="1"/>
    <col min="1286" max="1286" width="13.140625" style="75" customWidth="1"/>
    <col min="1287" max="1287" width="15.28515625" style="75" customWidth="1"/>
    <col min="1288" max="1290" width="16.140625" style="75" customWidth="1"/>
    <col min="1291" max="1292" width="15.85546875" style="75" customWidth="1"/>
    <col min="1293" max="1293" width="12.85546875" style="75" customWidth="1"/>
    <col min="1294" max="1294" width="12.42578125" style="75" customWidth="1"/>
    <col min="1295" max="1536" width="9.140625" style="75"/>
    <col min="1537" max="1537" width="4.85546875" style="75" customWidth="1"/>
    <col min="1538" max="1538" width="42.7109375" style="75" customWidth="1"/>
    <col min="1539" max="1540" width="14.85546875" style="75" customWidth="1"/>
    <col min="1541" max="1541" width="13" style="75" customWidth="1"/>
    <col min="1542" max="1542" width="13.140625" style="75" customWidth="1"/>
    <col min="1543" max="1543" width="15.28515625" style="75" customWidth="1"/>
    <col min="1544" max="1546" width="16.140625" style="75" customWidth="1"/>
    <col min="1547" max="1548" width="15.85546875" style="75" customWidth="1"/>
    <col min="1549" max="1549" width="12.85546875" style="75" customWidth="1"/>
    <col min="1550" max="1550" width="12.42578125" style="75" customWidth="1"/>
    <col min="1551" max="1792" width="9.140625" style="75"/>
    <col min="1793" max="1793" width="4.85546875" style="75" customWidth="1"/>
    <col min="1794" max="1794" width="42.7109375" style="75" customWidth="1"/>
    <col min="1795" max="1796" width="14.85546875" style="75" customWidth="1"/>
    <col min="1797" max="1797" width="13" style="75" customWidth="1"/>
    <col min="1798" max="1798" width="13.140625" style="75" customWidth="1"/>
    <col min="1799" max="1799" width="15.28515625" style="75" customWidth="1"/>
    <col min="1800" max="1802" width="16.140625" style="75" customWidth="1"/>
    <col min="1803" max="1804" width="15.85546875" style="75" customWidth="1"/>
    <col min="1805" max="1805" width="12.85546875" style="75" customWidth="1"/>
    <col min="1806" max="1806" width="12.42578125" style="75" customWidth="1"/>
    <col min="1807" max="2048" width="9.140625" style="75"/>
    <col min="2049" max="2049" width="4.85546875" style="75" customWidth="1"/>
    <col min="2050" max="2050" width="42.7109375" style="75" customWidth="1"/>
    <col min="2051" max="2052" width="14.85546875" style="75" customWidth="1"/>
    <col min="2053" max="2053" width="13" style="75" customWidth="1"/>
    <col min="2054" max="2054" width="13.140625" style="75" customWidth="1"/>
    <col min="2055" max="2055" width="15.28515625" style="75" customWidth="1"/>
    <col min="2056" max="2058" width="16.140625" style="75" customWidth="1"/>
    <col min="2059" max="2060" width="15.85546875" style="75" customWidth="1"/>
    <col min="2061" max="2061" width="12.85546875" style="75" customWidth="1"/>
    <col min="2062" max="2062" width="12.42578125" style="75" customWidth="1"/>
    <col min="2063" max="2304" width="9.140625" style="75"/>
    <col min="2305" max="2305" width="4.85546875" style="75" customWidth="1"/>
    <col min="2306" max="2306" width="42.7109375" style="75" customWidth="1"/>
    <col min="2307" max="2308" width="14.85546875" style="75" customWidth="1"/>
    <col min="2309" max="2309" width="13" style="75" customWidth="1"/>
    <col min="2310" max="2310" width="13.140625" style="75" customWidth="1"/>
    <col min="2311" max="2311" width="15.28515625" style="75" customWidth="1"/>
    <col min="2312" max="2314" width="16.140625" style="75" customWidth="1"/>
    <col min="2315" max="2316" width="15.85546875" style="75" customWidth="1"/>
    <col min="2317" max="2317" width="12.85546875" style="75" customWidth="1"/>
    <col min="2318" max="2318" width="12.42578125" style="75" customWidth="1"/>
    <col min="2319" max="2560" width="9.140625" style="75"/>
    <col min="2561" max="2561" width="4.85546875" style="75" customWidth="1"/>
    <col min="2562" max="2562" width="42.7109375" style="75" customWidth="1"/>
    <col min="2563" max="2564" width="14.85546875" style="75" customWidth="1"/>
    <col min="2565" max="2565" width="13" style="75" customWidth="1"/>
    <col min="2566" max="2566" width="13.140625" style="75" customWidth="1"/>
    <col min="2567" max="2567" width="15.28515625" style="75" customWidth="1"/>
    <col min="2568" max="2570" width="16.140625" style="75" customWidth="1"/>
    <col min="2571" max="2572" width="15.85546875" style="75" customWidth="1"/>
    <col min="2573" max="2573" width="12.85546875" style="75" customWidth="1"/>
    <col min="2574" max="2574" width="12.42578125" style="75" customWidth="1"/>
    <col min="2575" max="2816" width="9.140625" style="75"/>
    <col min="2817" max="2817" width="4.85546875" style="75" customWidth="1"/>
    <col min="2818" max="2818" width="42.7109375" style="75" customWidth="1"/>
    <col min="2819" max="2820" width="14.85546875" style="75" customWidth="1"/>
    <col min="2821" max="2821" width="13" style="75" customWidth="1"/>
    <col min="2822" max="2822" width="13.140625" style="75" customWidth="1"/>
    <col min="2823" max="2823" width="15.28515625" style="75" customWidth="1"/>
    <col min="2824" max="2826" width="16.140625" style="75" customWidth="1"/>
    <col min="2827" max="2828" width="15.85546875" style="75" customWidth="1"/>
    <col min="2829" max="2829" width="12.85546875" style="75" customWidth="1"/>
    <col min="2830" max="2830" width="12.42578125" style="75" customWidth="1"/>
    <col min="2831" max="3072" width="9.140625" style="75"/>
    <col min="3073" max="3073" width="4.85546875" style="75" customWidth="1"/>
    <col min="3074" max="3074" width="42.7109375" style="75" customWidth="1"/>
    <col min="3075" max="3076" width="14.85546875" style="75" customWidth="1"/>
    <col min="3077" max="3077" width="13" style="75" customWidth="1"/>
    <col min="3078" max="3078" width="13.140625" style="75" customWidth="1"/>
    <col min="3079" max="3079" width="15.28515625" style="75" customWidth="1"/>
    <col min="3080" max="3082" width="16.140625" style="75" customWidth="1"/>
    <col min="3083" max="3084" width="15.85546875" style="75" customWidth="1"/>
    <col min="3085" max="3085" width="12.85546875" style="75" customWidth="1"/>
    <col min="3086" max="3086" width="12.42578125" style="75" customWidth="1"/>
    <col min="3087" max="3328" width="9.140625" style="75"/>
    <col min="3329" max="3329" width="4.85546875" style="75" customWidth="1"/>
    <col min="3330" max="3330" width="42.7109375" style="75" customWidth="1"/>
    <col min="3331" max="3332" width="14.85546875" style="75" customWidth="1"/>
    <col min="3333" max="3333" width="13" style="75" customWidth="1"/>
    <col min="3334" max="3334" width="13.140625" style="75" customWidth="1"/>
    <col min="3335" max="3335" width="15.28515625" style="75" customWidth="1"/>
    <col min="3336" max="3338" width="16.140625" style="75" customWidth="1"/>
    <col min="3339" max="3340" width="15.85546875" style="75" customWidth="1"/>
    <col min="3341" max="3341" width="12.85546875" style="75" customWidth="1"/>
    <col min="3342" max="3342" width="12.42578125" style="75" customWidth="1"/>
    <col min="3343" max="3584" width="9.140625" style="75"/>
    <col min="3585" max="3585" width="4.85546875" style="75" customWidth="1"/>
    <col min="3586" max="3586" width="42.7109375" style="75" customWidth="1"/>
    <col min="3587" max="3588" width="14.85546875" style="75" customWidth="1"/>
    <col min="3589" max="3589" width="13" style="75" customWidth="1"/>
    <col min="3590" max="3590" width="13.140625" style="75" customWidth="1"/>
    <col min="3591" max="3591" width="15.28515625" style="75" customWidth="1"/>
    <col min="3592" max="3594" width="16.140625" style="75" customWidth="1"/>
    <col min="3595" max="3596" width="15.85546875" style="75" customWidth="1"/>
    <col min="3597" max="3597" width="12.85546875" style="75" customWidth="1"/>
    <col min="3598" max="3598" width="12.42578125" style="75" customWidth="1"/>
    <col min="3599" max="3840" width="9.140625" style="75"/>
    <col min="3841" max="3841" width="4.85546875" style="75" customWidth="1"/>
    <col min="3842" max="3842" width="42.7109375" style="75" customWidth="1"/>
    <col min="3843" max="3844" width="14.85546875" style="75" customWidth="1"/>
    <col min="3845" max="3845" width="13" style="75" customWidth="1"/>
    <col min="3846" max="3846" width="13.140625" style="75" customWidth="1"/>
    <col min="3847" max="3847" width="15.28515625" style="75" customWidth="1"/>
    <col min="3848" max="3850" width="16.140625" style="75" customWidth="1"/>
    <col min="3851" max="3852" width="15.85546875" style="75" customWidth="1"/>
    <col min="3853" max="3853" width="12.85546875" style="75" customWidth="1"/>
    <col min="3854" max="3854" width="12.42578125" style="75" customWidth="1"/>
    <col min="3855" max="4096" width="9.140625" style="75"/>
    <col min="4097" max="4097" width="4.85546875" style="75" customWidth="1"/>
    <col min="4098" max="4098" width="42.7109375" style="75" customWidth="1"/>
    <col min="4099" max="4100" width="14.85546875" style="75" customWidth="1"/>
    <col min="4101" max="4101" width="13" style="75" customWidth="1"/>
    <col min="4102" max="4102" width="13.140625" style="75" customWidth="1"/>
    <col min="4103" max="4103" width="15.28515625" style="75" customWidth="1"/>
    <col min="4104" max="4106" width="16.140625" style="75" customWidth="1"/>
    <col min="4107" max="4108" width="15.85546875" style="75" customWidth="1"/>
    <col min="4109" max="4109" width="12.85546875" style="75" customWidth="1"/>
    <col min="4110" max="4110" width="12.42578125" style="75" customWidth="1"/>
    <col min="4111" max="4352" width="9.140625" style="75"/>
    <col min="4353" max="4353" width="4.85546875" style="75" customWidth="1"/>
    <col min="4354" max="4354" width="42.7109375" style="75" customWidth="1"/>
    <col min="4355" max="4356" width="14.85546875" style="75" customWidth="1"/>
    <col min="4357" max="4357" width="13" style="75" customWidth="1"/>
    <col min="4358" max="4358" width="13.140625" style="75" customWidth="1"/>
    <col min="4359" max="4359" width="15.28515625" style="75" customWidth="1"/>
    <col min="4360" max="4362" width="16.140625" style="75" customWidth="1"/>
    <col min="4363" max="4364" width="15.85546875" style="75" customWidth="1"/>
    <col min="4365" max="4365" width="12.85546875" style="75" customWidth="1"/>
    <col min="4366" max="4366" width="12.42578125" style="75" customWidth="1"/>
    <col min="4367" max="4608" width="9.140625" style="75"/>
    <col min="4609" max="4609" width="4.85546875" style="75" customWidth="1"/>
    <col min="4610" max="4610" width="42.7109375" style="75" customWidth="1"/>
    <col min="4611" max="4612" width="14.85546875" style="75" customWidth="1"/>
    <col min="4613" max="4613" width="13" style="75" customWidth="1"/>
    <col min="4614" max="4614" width="13.140625" style="75" customWidth="1"/>
    <col min="4615" max="4615" width="15.28515625" style="75" customWidth="1"/>
    <col min="4616" max="4618" width="16.140625" style="75" customWidth="1"/>
    <col min="4619" max="4620" width="15.85546875" style="75" customWidth="1"/>
    <col min="4621" max="4621" width="12.85546875" style="75" customWidth="1"/>
    <col min="4622" max="4622" width="12.42578125" style="75" customWidth="1"/>
    <col min="4623" max="4864" width="9.140625" style="75"/>
    <col min="4865" max="4865" width="4.85546875" style="75" customWidth="1"/>
    <col min="4866" max="4866" width="42.7109375" style="75" customWidth="1"/>
    <col min="4867" max="4868" width="14.85546875" style="75" customWidth="1"/>
    <col min="4869" max="4869" width="13" style="75" customWidth="1"/>
    <col min="4870" max="4870" width="13.140625" style="75" customWidth="1"/>
    <col min="4871" max="4871" width="15.28515625" style="75" customWidth="1"/>
    <col min="4872" max="4874" width="16.140625" style="75" customWidth="1"/>
    <col min="4875" max="4876" width="15.85546875" style="75" customWidth="1"/>
    <col min="4877" max="4877" width="12.85546875" style="75" customWidth="1"/>
    <col min="4878" max="4878" width="12.42578125" style="75" customWidth="1"/>
    <col min="4879" max="5120" width="9.140625" style="75"/>
    <col min="5121" max="5121" width="4.85546875" style="75" customWidth="1"/>
    <col min="5122" max="5122" width="42.7109375" style="75" customWidth="1"/>
    <col min="5123" max="5124" width="14.85546875" style="75" customWidth="1"/>
    <col min="5125" max="5125" width="13" style="75" customWidth="1"/>
    <col min="5126" max="5126" width="13.140625" style="75" customWidth="1"/>
    <col min="5127" max="5127" width="15.28515625" style="75" customWidth="1"/>
    <col min="5128" max="5130" width="16.140625" style="75" customWidth="1"/>
    <col min="5131" max="5132" width="15.85546875" style="75" customWidth="1"/>
    <col min="5133" max="5133" width="12.85546875" style="75" customWidth="1"/>
    <col min="5134" max="5134" width="12.42578125" style="75" customWidth="1"/>
    <col min="5135" max="5376" width="9.140625" style="75"/>
    <col min="5377" max="5377" width="4.85546875" style="75" customWidth="1"/>
    <col min="5378" max="5378" width="42.7109375" style="75" customWidth="1"/>
    <col min="5379" max="5380" width="14.85546875" style="75" customWidth="1"/>
    <col min="5381" max="5381" width="13" style="75" customWidth="1"/>
    <col min="5382" max="5382" width="13.140625" style="75" customWidth="1"/>
    <col min="5383" max="5383" width="15.28515625" style="75" customWidth="1"/>
    <col min="5384" max="5386" width="16.140625" style="75" customWidth="1"/>
    <col min="5387" max="5388" width="15.85546875" style="75" customWidth="1"/>
    <col min="5389" max="5389" width="12.85546875" style="75" customWidth="1"/>
    <col min="5390" max="5390" width="12.42578125" style="75" customWidth="1"/>
    <col min="5391" max="5632" width="9.140625" style="75"/>
    <col min="5633" max="5633" width="4.85546875" style="75" customWidth="1"/>
    <col min="5634" max="5634" width="42.7109375" style="75" customWidth="1"/>
    <col min="5635" max="5636" width="14.85546875" style="75" customWidth="1"/>
    <col min="5637" max="5637" width="13" style="75" customWidth="1"/>
    <col min="5638" max="5638" width="13.140625" style="75" customWidth="1"/>
    <col min="5639" max="5639" width="15.28515625" style="75" customWidth="1"/>
    <col min="5640" max="5642" width="16.140625" style="75" customWidth="1"/>
    <col min="5643" max="5644" width="15.85546875" style="75" customWidth="1"/>
    <col min="5645" max="5645" width="12.85546875" style="75" customWidth="1"/>
    <col min="5646" max="5646" width="12.42578125" style="75" customWidth="1"/>
    <col min="5647" max="5888" width="9.140625" style="75"/>
    <col min="5889" max="5889" width="4.85546875" style="75" customWidth="1"/>
    <col min="5890" max="5890" width="42.7109375" style="75" customWidth="1"/>
    <col min="5891" max="5892" width="14.85546875" style="75" customWidth="1"/>
    <col min="5893" max="5893" width="13" style="75" customWidth="1"/>
    <col min="5894" max="5894" width="13.140625" style="75" customWidth="1"/>
    <col min="5895" max="5895" width="15.28515625" style="75" customWidth="1"/>
    <col min="5896" max="5898" width="16.140625" style="75" customWidth="1"/>
    <col min="5899" max="5900" width="15.85546875" style="75" customWidth="1"/>
    <col min="5901" max="5901" width="12.85546875" style="75" customWidth="1"/>
    <col min="5902" max="5902" width="12.42578125" style="75" customWidth="1"/>
    <col min="5903" max="6144" width="9.140625" style="75"/>
    <col min="6145" max="6145" width="4.85546875" style="75" customWidth="1"/>
    <col min="6146" max="6146" width="42.7109375" style="75" customWidth="1"/>
    <col min="6147" max="6148" width="14.85546875" style="75" customWidth="1"/>
    <col min="6149" max="6149" width="13" style="75" customWidth="1"/>
    <col min="6150" max="6150" width="13.140625" style="75" customWidth="1"/>
    <col min="6151" max="6151" width="15.28515625" style="75" customWidth="1"/>
    <col min="6152" max="6154" width="16.140625" style="75" customWidth="1"/>
    <col min="6155" max="6156" width="15.85546875" style="75" customWidth="1"/>
    <col min="6157" max="6157" width="12.85546875" style="75" customWidth="1"/>
    <col min="6158" max="6158" width="12.42578125" style="75" customWidth="1"/>
    <col min="6159" max="6400" width="9.140625" style="75"/>
    <col min="6401" max="6401" width="4.85546875" style="75" customWidth="1"/>
    <col min="6402" max="6402" width="42.7109375" style="75" customWidth="1"/>
    <col min="6403" max="6404" width="14.85546875" style="75" customWidth="1"/>
    <col min="6405" max="6405" width="13" style="75" customWidth="1"/>
    <col min="6406" max="6406" width="13.140625" style="75" customWidth="1"/>
    <col min="6407" max="6407" width="15.28515625" style="75" customWidth="1"/>
    <col min="6408" max="6410" width="16.140625" style="75" customWidth="1"/>
    <col min="6411" max="6412" width="15.85546875" style="75" customWidth="1"/>
    <col min="6413" max="6413" width="12.85546875" style="75" customWidth="1"/>
    <col min="6414" max="6414" width="12.42578125" style="75" customWidth="1"/>
    <col min="6415" max="6656" width="9.140625" style="75"/>
    <col min="6657" max="6657" width="4.85546875" style="75" customWidth="1"/>
    <col min="6658" max="6658" width="42.7109375" style="75" customWidth="1"/>
    <col min="6659" max="6660" width="14.85546875" style="75" customWidth="1"/>
    <col min="6661" max="6661" width="13" style="75" customWidth="1"/>
    <col min="6662" max="6662" width="13.140625" style="75" customWidth="1"/>
    <col min="6663" max="6663" width="15.28515625" style="75" customWidth="1"/>
    <col min="6664" max="6666" width="16.140625" style="75" customWidth="1"/>
    <col min="6667" max="6668" width="15.85546875" style="75" customWidth="1"/>
    <col min="6669" max="6669" width="12.85546875" style="75" customWidth="1"/>
    <col min="6670" max="6670" width="12.42578125" style="75" customWidth="1"/>
    <col min="6671" max="6912" width="9.140625" style="75"/>
    <col min="6913" max="6913" width="4.85546875" style="75" customWidth="1"/>
    <col min="6914" max="6914" width="42.7109375" style="75" customWidth="1"/>
    <col min="6915" max="6916" width="14.85546875" style="75" customWidth="1"/>
    <col min="6917" max="6917" width="13" style="75" customWidth="1"/>
    <col min="6918" max="6918" width="13.140625" style="75" customWidth="1"/>
    <col min="6919" max="6919" width="15.28515625" style="75" customWidth="1"/>
    <col min="6920" max="6922" width="16.140625" style="75" customWidth="1"/>
    <col min="6923" max="6924" width="15.85546875" style="75" customWidth="1"/>
    <col min="6925" max="6925" width="12.85546875" style="75" customWidth="1"/>
    <col min="6926" max="6926" width="12.42578125" style="75" customWidth="1"/>
    <col min="6927" max="7168" width="9.140625" style="75"/>
    <col min="7169" max="7169" width="4.85546875" style="75" customWidth="1"/>
    <col min="7170" max="7170" width="42.7109375" style="75" customWidth="1"/>
    <col min="7171" max="7172" width="14.85546875" style="75" customWidth="1"/>
    <col min="7173" max="7173" width="13" style="75" customWidth="1"/>
    <col min="7174" max="7174" width="13.140625" style="75" customWidth="1"/>
    <col min="7175" max="7175" width="15.28515625" style="75" customWidth="1"/>
    <col min="7176" max="7178" width="16.140625" style="75" customWidth="1"/>
    <col min="7179" max="7180" width="15.85546875" style="75" customWidth="1"/>
    <col min="7181" max="7181" width="12.85546875" style="75" customWidth="1"/>
    <col min="7182" max="7182" width="12.42578125" style="75" customWidth="1"/>
    <col min="7183" max="7424" width="9.140625" style="75"/>
    <col min="7425" max="7425" width="4.85546875" style="75" customWidth="1"/>
    <col min="7426" max="7426" width="42.7109375" style="75" customWidth="1"/>
    <col min="7427" max="7428" width="14.85546875" style="75" customWidth="1"/>
    <col min="7429" max="7429" width="13" style="75" customWidth="1"/>
    <col min="7430" max="7430" width="13.140625" style="75" customWidth="1"/>
    <col min="7431" max="7431" width="15.28515625" style="75" customWidth="1"/>
    <col min="7432" max="7434" width="16.140625" style="75" customWidth="1"/>
    <col min="7435" max="7436" width="15.85546875" style="75" customWidth="1"/>
    <col min="7437" max="7437" width="12.85546875" style="75" customWidth="1"/>
    <col min="7438" max="7438" width="12.42578125" style="75" customWidth="1"/>
    <col min="7439" max="7680" width="9.140625" style="75"/>
    <col min="7681" max="7681" width="4.85546875" style="75" customWidth="1"/>
    <col min="7682" max="7682" width="42.7109375" style="75" customWidth="1"/>
    <col min="7683" max="7684" width="14.85546875" style="75" customWidth="1"/>
    <col min="7685" max="7685" width="13" style="75" customWidth="1"/>
    <col min="7686" max="7686" width="13.140625" style="75" customWidth="1"/>
    <col min="7687" max="7687" width="15.28515625" style="75" customWidth="1"/>
    <col min="7688" max="7690" width="16.140625" style="75" customWidth="1"/>
    <col min="7691" max="7692" width="15.85546875" style="75" customWidth="1"/>
    <col min="7693" max="7693" width="12.85546875" style="75" customWidth="1"/>
    <col min="7694" max="7694" width="12.42578125" style="75" customWidth="1"/>
    <col min="7695" max="7936" width="9.140625" style="75"/>
    <col min="7937" max="7937" width="4.85546875" style="75" customWidth="1"/>
    <col min="7938" max="7938" width="42.7109375" style="75" customWidth="1"/>
    <col min="7939" max="7940" width="14.85546875" style="75" customWidth="1"/>
    <col min="7941" max="7941" width="13" style="75" customWidth="1"/>
    <col min="7942" max="7942" width="13.140625" style="75" customWidth="1"/>
    <col min="7943" max="7943" width="15.28515625" style="75" customWidth="1"/>
    <col min="7944" max="7946" width="16.140625" style="75" customWidth="1"/>
    <col min="7947" max="7948" width="15.85546875" style="75" customWidth="1"/>
    <col min="7949" max="7949" width="12.85546875" style="75" customWidth="1"/>
    <col min="7950" max="7950" width="12.42578125" style="75" customWidth="1"/>
    <col min="7951" max="8192" width="9.140625" style="75"/>
    <col min="8193" max="8193" width="4.85546875" style="75" customWidth="1"/>
    <col min="8194" max="8194" width="42.7109375" style="75" customWidth="1"/>
    <col min="8195" max="8196" width="14.85546875" style="75" customWidth="1"/>
    <col min="8197" max="8197" width="13" style="75" customWidth="1"/>
    <col min="8198" max="8198" width="13.140625" style="75" customWidth="1"/>
    <col min="8199" max="8199" width="15.28515625" style="75" customWidth="1"/>
    <col min="8200" max="8202" width="16.140625" style="75" customWidth="1"/>
    <col min="8203" max="8204" width="15.85546875" style="75" customWidth="1"/>
    <col min="8205" max="8205" width="12.85546875" style="75" customWidth="1"/>
    <col min="8206" max="8206" width="12.42578125" style="75" customWidth="1"/>
    <col min="8207" max="8448" width="9.140625" style="75"/>
    <col min="8449" max="8449" width="4.85546875" style="75" customWidth="1"/>
    <col min="8450" max="8450" width="42.7109375" style="75" customWidth="1"/>
    <col min="8451" max="8452" width="14.85546875" style="75" customWidth="1"/>
    <col min="8453" max="8453" width="13" style="75" customWidth="1"/>
    <col min="8454" max="8454" width="13.140625" style="75" customWidth="1"/>
    <col min="8455" max="8455" width="15.28515625" style="75" customWidth="1"/>
    <col min="8456" max="8458" width="16.140625" style="75" customWidth="1"/>
    <col min="8459" max="8460" width="15.85546875" style="75" customWidth="1"/>
    <col min="8461" max="8461" width="12.85546875" style="75" customWidth="1"/>
    <col min="8462" max="8462" width="12.42578125" style="75" customWidth="1"/>
    <col min="8463" max="8704" width="9.140625" style="75"/>
    <col min="8705" max="8705" width="4.85546875" style="75" customWidth="1"/>
    <col min="8706" max="8706" width="42.7109375" style="75" customWidth="1"/>
    <col min="8707" max="8708" width="14.85546875" style="75" customWidth="1"/>
    <col min="8709" max="8709" width="13" style="75" customWidth="1"/>
    <col min="8710" max="8710" width="13.140625" style="75" customWidth="1"/>
    <col min="8711" max="8711" width="15.28515625" style="75" customWidth="1"/>
    <col min="8712" max="8714" width="16.140625" style="75" customWidth="1"/>
    <col min="8715" max="8716" width="15.85546875" style="75" customWidth="1"/>
    <col min="8717" max="8717" width="12.85546875" style="75" customWidth="1"/>
    <col min="8718" max="8718" width="12.42578125" style="75" customWidth="1"/>
    <col min="8719" max="8960" width="9.140625" style="75"/>
    <col min="8961" max="8961" width="4.85546875" style="75" customWidth="1"/>
    <col min="8962" max="8962" width="42.7109375" style="75" customWidth="1"/>
    <col min="8963" max="8964" width="14.85546875" style="75" customWidth="1"/>
    <col min="8965" max="8965" width="13" style="75" customWidth="1"/>
    <col min="8966" max="8966" width="13.140625" style="75" customWidth="1"/>
    <col min="8967" max="8967" width="15.28515625" style="75" customWidth="1"/>
    <col min="8968" max="8970" width="16.140625" style="75" customWidth="1"/>
    <col min="8971" max="8972" width="15.85546875" style="75" customWidth="1"/>
    <col min="8973" max="8973" width="12.85546875" style="75" customWidth="1"/>
    <col min="8974" max="8974" width="12.42578125" style="75" customWidth="1"/>
    <col min="8975" max="9216" width="9.140625" style="75"/>
    <col min="9217" max="9217" width="4.85546875" style="75" customWidth="1"/>
    <col min="9218" max="9218" width="42.7109375" style="75" customWidth="1"/>
    <col min="9219" max="9220" width="14.85546875" style="75" customWidth="1"/>
    <col min="9221" max="9221" width="13" style="75" customWidth="1"/>
    <col min="9222" max="9222" width="13.140625" style="75" customWidth="1"/>
    <col min="9223" max="9223" width="15.28515625" style="75" customWidth="1"/>
    <col min="9224" max="9226" width="16.140625" style="75" customWidth="1"/>
    <col min="9227" max="9228" width="15.85546875" style="75" customWidth="1"/>
    <col min="9229" max="9229" width="12.85546875" style="75" customWidth="1"/>
    <col min="9230" max="9230" width="12.42578125" style="75" customWidth="1"/>
    <col min="9231" max="9472" width="9.140625" style="75"/>
    <col min="9473" max="9473" width="4.85546875" style="75" customWidth="1"/>
    <col min="9474" max="9474" width="42.7109375" style="75" customWidth="1"/>
    <col min="9475" max="9476" width="14.85546875" style="75" customWidth="1"/>
    <col min="9477" max="9477" width="13" style="75" customWidth="1"/>
    <col min="9478" max="9478" width="13.140625" style="75" customWidth="1"/>
    <col min="9479" max="9479" width="15.28515625" style="75" customWidth="1"/>
    <col min="9480" max="9482" width="16.140625" style="75" customWidth="1"/>
    <col min="9483" max="9484" width="15.85546875" style="75" customWidth="1"/>
    <col min="9485" max="9485" width="12.85546875" style="75" customWidth="1"/>
    <col min="9486" max="9486" width="12.42578125" style="75" customWidth="1"/>
    <col min="9487" max="9728" width="9.140625" style="75"/>
    <col min="9729" max="9729" width="4.85546875" style="75" customWidth="1"/>
    <col min="9730" max="9730" width="42.7109375" style="75" customWidth="1"/>
    <col min="9731" max="9732" width="14.85546875" style="75" customWidth="1"/>
    <col min="9733" max="9733" width="13" style="75" customWidth="1"/>
    <col min="9734" max="9734" width="13.140625" style="75" customWidth="1"/>
    <col min="9735" max="9735" width="15.28515625" style="75" customWidth="1"/>
    <col min="9736" max="9738" width="16.140625" style="75" customWidth="1"/>
    <col min="9739" max="9740" width="15.85546875" style="75" customWidth="1"/>
    <col min="9741" max="9741" width="12.85546875" style="75" customWidth="1"/>
    <col min="9742" max="9742" width="12.42578125" style="75" customWidth="1"/>
    <col min="9743" max="9984" width="9.140625" style="75"/>
    <col min="9985" max="9985" width="4.85546875" style="75" customWidth="1"/>
    <col min="9986" max="9986" width="42.7109375" style="75" customWidth="1"/>
    <col min="9987" max="9988" width="14.85546875" style="75" customWidth="1"/>
    <col min="9989" max="9989" width="13" style="75" customWidth="1"/>
    <col min="9990" max="9990" width="13.140625" style="75" customWidth="1"/>
    <col min="9991" max="9991" width="15.28515625" style="75" customWidth="1"/>
    <col min="9992" max="9994" width="16.140625" style="75" customWidth="1"/>
    <col min="9995" max="9996" width="15.85546875" style="75" customWidth="1"/>
    <col min="9997" max="9997" width="12.85546875" style="75" customWidth="1"/>
    <col min="9998" max="9998" width="12.42578125" style="75" customWidth="1"/>
    <col min="9999" max="10240" width="9.140625" style="75"/>
    <col min="10241" max="10241" width="4.85546875" style="75" customWidth="1"/>
    <col min="10242" max="10242" width="42.7109375" style="75" customWidth="1"/>
    <col min="10243" max="10244" width="14.85546875" style="75" customWidth="1"/>
    <col min="10245" max="10245" width="13" style="75" customWidth="1"/>
    <col min="10246" max="10246" width="13.140625" style="75" customWidth="1"/>
    <col min="10247" max="10247" width="15.28515625" style="75" customWidth="1"/>
    <col min="10248" max="10250" width="16.140625" style="75" customWidth="1"/>
    <col min="10251" max="10252" width="15.85546875" style="75" customWidth="1"/>
    <col min="10253" max="10253" width="12.85546875" style="75" customWidth="1"/>
    <col min="10254" max="10254" width="12.42578125" style="75" customWidth="1"/>
    <col min="10255" max="10496" width="9.140625" style="75"/>
    <col min="10497" max="10497" width="4.85546875" style="75" customWidth="1"/>
    <col min="10498" max="10498" width="42.7109375" style="75" customWidth="1"/>
    <col min="10499" max="10500" width="14.85546875" style="75" customWidth="1"/>
    <col min="10501" max="10501" width="13" style="75" customWidth="1"/>
    <col min="10502" max="10502" width="13.140625" style="75" customWidth="1"/>
    <col min="10503" max="10503" width="15.28515625" style="75" customWidth="1"/>
    <col min="10504" max="10506" width="16.140625" style="75" customWidth="1"/>
    <col min="10507" max="10508" width="15.85546875" style="75" customWidth="1"/>
    <col min="10509" max="10509" width="12.85546875" style="75" customWidth="1"/>
    <col min="10510" max="10510" width="12.42578125" style="75" customWidth="1"/>
    <col min="10511" max="10752" width="9.140625" style="75"/>
    <col min="10753" max="10753" width="4.85546875" style="75" customWidth="1"/>
    <col min="10754" max="10754" width="42.7109375" style="75" customWidth="1"/>
    <col min="10755" max="10756" width="14.85546875" style="75" customWidth="1"/>
    <col min="10757" max="10757" width="13" style="75" customWidth="1"/>
    <col min="10758" max="10758" width="13.140625" style="75" customWidth="1"/>
    <col min="10759" max="10759" width="15.28515625" style="75" customWidth="1"/>
    <col min="10760" max="10762" width="16.140625" style="75" customWidth="1"/>
    <col min="10763" max="10764" width="15.85546875" style="75" customWidth="1"/>
    <col min="10765" max="10765" width="12.85546875" style="75" customWidth="1"/>
    <col min="10766" max="10766" width="12.42578125" style="75" customWidth="1"/>
    <col min="10767" max="11008" width="9.140625" style="75"/>
    <col min="11009" max="11009" width="4.85546875" style="75" customWidth="1"/>
    <col min="11010" max="11010" width="42.7109375" style="75" customWidth="1"/>
    <col min="11011" max="11012" width="14.85546875" style="75" customWidth="1"/>
    <col min="11013" max="11013" width="13" style="75" customWidth="1"/>
    <col min="11014" max="11014" width="13.140625" style="75" customWidth="1"/>
    <col min="11015" max="11015" width="15.28515625" style="75" customWidth="1"/>
    <col min="11016" max="11018" width="16.140625" style="75" customWidth="1"/>
    <col min="11019" max="11020" width="15.85546875" style="75" customWidth="1"/>
    <col min="11021" max="11021" width="12.85546875" style="75" customWidth="1"/>
    <col min="11022" max="11022" width="12.42578125" style="75" customWidth="1"/>
    <col min="11023" max="11264" width="9.140625" style="75"/>
    <col min="11265" max="11265" width="4.85546875" style="75" customWidth="1"/>
    <col min="11266" max="11266" width="42.7109375" style="75" customWidth="1"/>
    <col min="11267" max="11268" width="14.85546875" style="75" customWidth="1"/>
    <col min="11269" max="11269" width="13" style="75" customWidth="1"/>
    <col min="11270" max="11270" width="13.140625" style="75" customWidth="1"/>
    <col min="11271" max="11271" width="15.28515625" style="75" customWidth="1"/>
    <col min="11272" max="11274" width="16.140625" style="75" customWidth="1"/>
    <col min="11275" max="11276" width="15.85546875" style="75" customWidth="1"/>
    <col min="11277" max="11277" width="12.85546875" style="75" customWidth="1"/>
    <col min="11278" max="11278" width="12.42578125" style="75" customWidth="1"/>
    <col min="11279" max="11520" width="9.140625" style="75"/>
    <col min="11521" max="11521" width="4.85546875" style="75" customWidth="1"/>
    <col min="11522" max="11522" width="42.7109375" style="75" customWidth="1"/>
    <col min="11523" max="11524" width="14.85546875" style="75" customWidth="1"/>
    <col min="11525" max="11525" width="13" style="75" customWidth="1"/>
    <col min="11526" max="11526" width="13.140625" style="75" customWidth="1"/>
    <col min="11527" max="11527" width="15.28515625" style="75" customWidth="1"/>
    <col min="11528" max="11530" width="16.140625" style="75" customWidth="1"/>
    <col min="11531" max="11532" width="15.85546875" style="75" customWidth="1"/>
    <col min="11533" max="11533" width="12.85546875" style="75" customWidth="1"/>
    <col min="11534" max="11534" width="12.42578125" style="75" customWidth="1"/>
    <col min="11535" max="11776" width="9.140625" style="75"/>
    <col min="11777" max="11777" width="4.85546875" style="75" customWidth="1"/>
    <col min="11778" max="11778" width="42.7109375" style="75" customWidth="1"/>
    <col min="11779" max="11780" width="14.85546875" style="75" customWidth="1"/>
    <col min="11781" max="11781" width="13" style="75" customWidth="1"/>
    <col min="11782" max="11782" width="13.140625" style="75" customWidth="1"/>
    <col min="11783" max="11783" width="15.28515625" style="75" customWidth="1"/>
    <col min="11784" max="11786" width="16.140625" style="75" customWidth="1"/>
    <col min="11787" max="11788" width="15.85546875" style="75" customWidth="1"/>
    <col min="11789" max="11789" width="12.85546875" style="75" customWidth="1"/>
    <col min="11790" max="11790" width="12.42578125" style="75" customWidth="1"/>
    <col min="11791" max="12032" width="9.140625" style="75"/>
    <col min="12033" max="12033" width="4.85546875" style="75" customWidth="1"/>
    <col min="12034" max="12034" width="42.7109375" style="75" customWidth="1"/>
    <col min="12035" max="12036" width="14.85546875" style="75" customWidth="1"/>
    <col min="12037" max="12037" width="13" style="75" customWidth="1"/>
    <col min="12038" max="12038" width="13.140625" style="75" customWidth="1"/>
    <col min="12039" max="12039" width="15.28515625" style="75" customWidth="1"/>
    <col min="12040" max="12042" width="16.140625" style="75" customWidth="1"/>
    <col min="12043" max="12044" width="15.85546875" style="75" customWidth="1"/>
    <col min="12045" max="12045" width="12.85546875" style="75" customWidth="1"/>
    <col min="12046" max="12046" width="12.42578125" style="75" customWidth="1"/>
    <col min="12047" max="12288" width="9.140625" style="75"/>
    <col min="12289" max="12289" width="4.85546875" style="75" customWidth="1"/>
    <col min="12290" max="12290" width="42.7109375" style="75" customWidth="1"/>
    <col min="12291" max="12292" width="14.85546875" style="75" customWidth="1"/>
    <col min="12293" max="12293" width="13" style="75" customWidth="1"/>
    <col min="12294" max="12294" width="13.140625" style="75" customWidth="1"/>
    <col min="12295" max="12295" width="15.28515625" style="75" customWidth="1"/>
    <col min="12296" max="12298" width="16.140625" style="75" customWidth="1"/>
    <col min="12299" max="12300" width="15.85546875" style="75" customWidth="1"/>
    <col min="12301" max="12301" width="12.85546875" style="75" customWidth="1"/>
    <col min="12302" max="12302" width="12.42578125" style="75" customWidth="1"/>
    <col min="12303" max="12544" width="9.140625" style="75"/>
    <col min="12545" max="12545" width="4.85546875" style="75" customWidth="1"/>
    <col min="12546" max="12546" width="42.7109375" style="75" customWidth="1"/>
    <col min="12547" max="12548" width="14.85546875" style="75" customWidth="1"/>
    <col min="12549" max="12549" width="13" style="75" customWidth="1"/>
    <col min="12550" max="12550" width="13.140625" style="75" customWidth="1"/>
    <col min="12551" max="12551" width="15.28515625" style="75" customWidth="1"/>
    <col min="12552" max="12554" width="16.140625" style="75" customWidth="1"/>
    <col min="12555" max="12556" width="15.85546875" style="75" customWidth="1"/>
    <col min="12557" max="12557" width="12.85546875" style="75" customWidth="1"/>
    <col min="12558" max="12558" width="12.42578125" style="75" customWidth="1"/>
    <col min="12559" max="12800" width="9.140625" style="75"/>
    <col min="12801" max="12801" width="4.85546875" style="75" customWidth="1"/>
    <col min="12802" max="12802" width="42.7109375" style="75" customWidth="1"/>
    <col min="12803" max="12804" width="14.85546875" style="75" customWidth="1"/>
    <col min="12805" max="12805" width="13" style="75" customWidth="1"/>
    <col min="12806" max="12806" width="13.140625" style="75" customWidth="1"/>
    <col min="12807" max="12807" width="15.28515625" style="75" customWidth="1"/>
    <col min="12808" max="12810" width="16.140625" style="75" customWidth="1"/>
    <col min="12811" max="12812" width="15.85546875" style="75" customWidth="1"/>
    <col min="12813" max="12813" width="12.85546875" style="75" customWidth="1"/>
    <col min="12814" max="12814" width="12.42578125" style="75" customWidth="1"/>
    <col min="12815" max="13056" width="9.140625" style="75"/>
    <col min="13057" max="13057" width="4.85546875" style="75" customWidth="1"/>
    <col min="13058" max="13058" width="42.7109375" style="75" customWidth="1"/>
    <col min="13059" max="13060" width="14.85546875" style="75" customWidth="1"/>
    <col min="13061" max="13061" width="13" style="75" customWidth="1"/>
    <col min="13062" max="13062" width="13.140625" style="75" customWidth="1"/>
    <col min="13063" max="13063" width="15.28515625" style="75" customWidth="1"/>
    <col min="13064" max="13066" width="16.140625" style="75" customWidth="1"/>
    <col min="13067" max="13068" width="15.85546875" style="75" customWidth="1"/>
    <col min="13069" max="13069" width="12.85546875" style="75" customWidth="1"/>
    <col min="13070" max="13070" width="12.42578125" style="75" customWidth="1"/>
    <col min="13071" max="13312" width="9.140625" style="75"/>
    <col min="13313" max="13313" width="4.85546875" style="75" customWidth="1"/>
    <col min="13314" max="13314" width="42.7109375" style="75" customWidth="1"/>
    <col min="13315" max="13316" width="14.85546875" style="75" customWidth="1"/>
    <col min="13317" max="13317" width="13" style="75" customWidth="1"/>
    <col min="13318" max="13318" width="13.140625" style="75" customWidth="1"/>
    <col min="13319" max="13319" width="15.28515625" style="75" customWidth="1"/>
    <col min="13320" max="13322" width="16.140625" style="75" customWidth="1"/>
    <col min="13323" max="13324" width="15.85546875" style="75" customWidth="1"/>
    <col min="13325" max="13325" width="12.85546875" style="75" customWidth="1"/>
    <col min="13326" max="13326" width="12.42578125" style="75" customWidth="1"/>
    <col min="13327" max="13568" width="9.140625" style="75"/>
    <col min="13569" max="13569" width="4.85546875" style="75" customWidth="1"/>
    <col min="13570" max="13570" width="42.7109375" style="75" customWidth="1"/>
    <col min="13571" max="13572" width="14.85546875" style="75" customWidth="1"/>
    <col min="13573" max="13573" width="13" style="75" customWidth="1"/>
    <col min="13574" max="13574" width="13.140625" style="75" customWidth="1"/>
    <col min="13575" max="13575" width="15.28515625" style="75" customWidth="1"/>
    <col min="13576" max="13578" width="16.140625" style="75" customWidth="1"/>
    <col min="13579" max="13580" width="15.85546875" style="75" customWidth="1"/>
    <col min="13581" max="13581" width="12.85546875" style="75" customWidth="1"/>
    <col min="13582" max="13582" width="12.42578125" style="75" customWidth="1"/>
    <col min="13583" max="13824" width="9.140625" style="75"/>
    <col min="13825" max="13825" width="4.85546875" style="75" customWidth="1"/>
    <col min="13826" max="13826" width="42.7109375" style="75" customWidth="1"/>
    <col min="13827" max="13828" width="14.85546875" style="75" customWidth="1"/>
    <col min="13829" max="13829" width="13" style="75" customWidth="1"/>
    <col min="13830" max="13830" width="13.140625" style="75" customWidth="1"/>
    <col min="13831" max="13831" width="15.28515625" style="75" customWidth="1"/>
    <col min="13832" max="13834" width="16.140625" style="75" customWidth="1"/>
    <col min="13835" max="13836" width="15.85546875" style="75" customWidth="1"/>
    <col min="13837" max="13837" width="12.85546875" style="75" customWidth="1"/>
    <col min="13838" max="13838" width="12.42578125" style="75" customWidth="1"/>
    <col min="13839" max="14080" width="9.140625" style="75"/>
    <col min="14081" max="14081" width="4.85546875" style="75" customWidth="1"/>
    <col min="14082" max="14082" width="42.7109375" style="75" customWidth="1"/>
    <col min="14083" max="14084" width="14.85546875" style="75" customWidth="1"/>
    <col min="14085" max="14085" width="13" style="75" customWidth="1"/>
    <col min="14086" max="14086" width="13.140625" style="75" customWidth="1"/>
    <col min="14087" max="14087" width="15.28515625" style="75" customWidth="1"/>
    <col min="14088" max="14090" width="16.140625" style="75" customWidth="1"/>
    <col min="14091" max="14092" width="15.85546875" style="75" customWidth="1"/>
    <col min="14093" max="14093" width="12.85546875" style="75" customWidth="1"/>
    <col min="14094" max="14094" width="12.42578125" style="75" customWidth="1"/>
    <col min="14095" max="14336" width="9.140625" style="75"/>
    <col min="14337" max="14337" width="4.85546875" style="75" customWidth="1"/>
    <col min="14338" max="14338" width="42.7109375" style="75" customWidth="1"/>
    <col min="14339" max="14340" width="14.85546875" style="75" customWidth="1"/>
    <col min="14341" max="14341" width="13" style="75" customWidth="1"/>
    <col min="14342" max="14342" width="13.140625" style="75" customWidth="1"/>
    <col min="14343" max="14343" width="15.28515625" style="75" customWidth="1"/>
    <col min="14344" max="14346" width="16.140625" style="75" customWidth="1"/>
    <col min="14347" max="14348" width="15.85546875" style="75" customWidth="1"/>
    <col min="14349" max="14349" width="12.85546875" style="75" customWidth="1"/>
    <col min="14350" max="14350" width="12.42578125" style="75" customWidth="1"/>
    <col min="14351" max="14592" width="9.140625" style="75"/>
    <col min="14593" max="14593" width="4.85546875" style="75" customWidth="1"/>
    <col min="14594" max="14594" width="42.7109375" style="75" customWidth="1"/>
    <col min="14595" max="14596" width="14.85546875" style="75" customWidth="1"/>
    <col min="14597" max="14597" width="13" style="75" customWidth="1"/>
    <col min="14598" max="14598" width="13.140625" style="75" customWidth="1"/>
    <col min="14599" max="14599" width="15.28515625" style="75" customWidth="1"/>
    <col min="14600" max="14602" width="16.140625" style="75" customWidth="1"/>
    <col min="14603" max="14604" width="15.85546875" style="75" customWidth="1"/>
    <col min="14605" max="14605" width="12.85546875" style="75" customWidth="1"/>
    <col min="14606" max="14606" width="12.42578125" style="75" customWidth="1"/>
    <col min="14607" max="14848" width="9.140625" style="75"/>
    <col min="14849" max="14849" width="4.85546875" style="75" customWidth="1"/>
    <col min="14850" max="14850" width="42.7109375" style="75" customWidth="1"/>
    <col min="14851" max="14852" width="14.85546875" style="75" customWidth="1"/>
    <col min="14853" max="14853" width="13" style="75" customWidth="1"/>
    <col min="14854" max="14854" width="13.140625" style="75" customWidth="1"/>
    <col min="14855" max="14855" width="15.28515625" style="75" customWidth="1"/>
    <col min="14856" max="14858" width="16.140625" style="75" customWidth="1"/>
    <col min="14859" max="14860" width="15.85546875" style="75" customWidth="1"/>
    <col min="14861" max="14861" width="12.85546875" style="75" customWidth="1"/>
    <col min="14862" max="14862" width="12.42578125" style="75" customWidth="1"/>
    <col min="14863" max="15104" width="9.140625" style="75"/>
    <col min="15105" max="15105" width="4.85546875" style="75" customWidth="1"/>
    <col min="15106" max="15106" width="42.7109375" style="75" customWidth="1"/>
    <col min="15107" max="15108" width="14.85546875" style="75" customWidth="1"/>
    <col min="15109" max="15109" width="13" style="75" customWidth="1"/>
    <col min="15110" max="15110" width="13.140625" style="75" customWidth="1"/>
    <col min="15111" max="15111" width="15.28515625" style="75" customWidth="1"/>
    <col min="15112" max="15114" width="16.140625" style="75" customWidth="1"/>
    <col min="15115" max="15116" width="15.85546875" style="75" customWidth="1"/>
    <col min="15117" max="15117" width="12.85546875" style="75" customWidth="1"/>
    <col min="15118" max="15118" width="12.42578125" style="75" customWidth="1"/>
    <col min="15119" max="15360" width="9.140625" style="75"/>
    <col min="15361" max="15361" width="4.85546875" style="75" customWidth="1"/>
    <col min="15362" max="15362" width="42.7109375" style="75" customWidth="1"/>
    <col min="15363" max="15364" width="14.85546875" style="75" customWidth="1"/>
    <col min="15365" max="15365" width="13" style="75" customWidth="1"/>
    <col min="15366" max="15366" width="13.140625" style="75" customWidth="1"/>
    <col min="15367" max="15367" width="15.28515625" style="75" customWidth="1"/>
    <col min="15368" max="15370" width="16.140625" style="75" customWidth="1"/>
    <col min="15371" max="15372" width="15.85546875" style="75" customWidth="1"/>
    <col min="15373" max="15373" width="12.85546875" style="75" customWidth="1"/>
    <col min="15374" max="15374" width="12.42578125" style="75" customWidth="1"/>
    <col min="15375" max="15616" width="9.140625" style="75"/>
    <col min="15617" max="15617" width="4.85546875" style="75" customWidth="1"/>
    <col min="15618" max="15618" width="42.7109375" style="75" customWidth="1"/>
    <col min="15619" max="15620" width="14.85546875" style="75" customWidth="1"/>
    <col min="15621" max="15621" width="13" style="75" customWidth="1"/>
    <col min="15622" max="15622" width="13.140625" style="75" customWidth="1"/>
    <col min="15623" max="15623" width="15.28515625" style="75" customWidth="1"/>
    <col min="15624" max="15626" width="16.140625" style="75" customWidth="1"/>
    <col min="15627" max="15628" width="15.85546875" style="75" customWidth="1"/>
    <col min="15629" max="15629" width="12.85546875" style="75" customWidth="1"/>
    <col min="15630" max="15630" width="12.42578125" style="75" customWidth="1"/>
    <col min="15631" max="15872" width="9.140625" style="75"/>
    <col min="15873" max="15873" width="4.85546875" style="75" customWidth="1"/>
    <col min="15874" max="15874" width="42.7109375" style="75" customWidth="1"/>
    <col min="15875" max="15876" width="14.85546875" style="75" customWidth="1"/>
    <col min="15877" max="15877" width="13" style="75" customWidth="1"/>
    <col min="15878" max="15878" width="13.140625" style="75" customWidth="1"/>
    <col min="15879" max="15879" width="15.28515625" style="75" customWidth="1"/>
    <col min="15880" max="15882" width="16.140625" style="75" customWidth="1"/>
    <col min="15883" max="15884" width="15.85546875" style="75" customWidth="1"/>
    <col min="15885" max="15885" width="12.85546875" style="75" customWidth="1"/>
    <col min="15886" max="15886" width="12.42578125" style="75" customWidth="1"/>
    <col min="15887" max="16128" width="9.140625" style="75"/>
    <col min="16129" max="16129" width="4.85546875" style="75" customWidth="1"/>
    <col min="16130" max="16130" width="42.7109375" style="75" customWidth="1"/>
    <col min="16131" max="16132" width="14.85546875" style="75" customWidth="1"/>
    <col min="16133" max="16133" width="13" style="75" customWidth="1"/>
    <col min="16134" max="16134" width="13.140625" style="75" customWidth="1"/>
    <col min="16135" max="16135" width="15.28515625" style="75" customWidth="1"/>
    <col min="16136" max="16138" width="16.140625" style="75" customWidth="1"/>
    <col min="16139" max="16140" width="15.85546875" style="75" customWidth="1"/>
    <col min="16141" max="16141" width="12.85546875" style="75" customWidth="1"/>
    <col min="16142" max="16142" width="12.42578125" style="75" customWidth="1"/>
    <col min="16143" max="16384" width="9.140625" style="75"/>
  </cols>
  <sheetData>
    <row r="1" spans="1:15" ht="15.75" x14ac:dyDescent="0.25">
      <c r="A1" s="73"/>
      <c r="B1" s="74"/>
      <c r="C1" s="292"/>
      <c r="D1" s="292"/>
      <c r="E1" s="292"/>
      <c r="F1" s="292"/>
      <c r="G1" s="292"/>
      <c r="H1" s="292"/>
      <c r="I1" s="292"/>
      <c r="J1" s="292"/>
      <c r="K1" s="74"/>
      <c r="L1" s="74"/>
      <c r="M1" s="358" t="s">
        <v>228</v>
      </c>
      <c r="N1" s="358"/>
    </row>
    <row r="2" spans="1:15" ht="27.75" customHeight="1" x14ac:dyDescent="0.25">
      <c r="A2" s="73"/>
      <c r="B2" s="74"/>
      <c r="C2" s="292"/>
      <c r="D2" s="292"/>
      <c r="E2" s="292"/>
      <c r="F2" s="292"/>
      <c r="G2" s="292"/>
      <c r="H2" s="292"/>
      <c r="I2" s="292"/>
      <c r="J2" s="292"/>
      <c r="K2" s="74"/>
      <c r="L2" s="74"/>
      <c r="M2" s="359" t="s">
        <v>222</v>
      </c>
      <c r="N2" s="358"/>
    </row>
    <row r="3" spans="1:15" x14ac:dyDescent="0.25">
      <c r="A3" s="76"/>
      <c r="B3" s="360" t="s">
        <v>206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</row>
    <row r="4" spans="1:15" ht="15.75" x14ac:dyDescent="0.25">
      <c r="A4" s="361" t="s">
        <v>464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</row>
    <row r="5" spans="1:15" ht="15.75" thickBot="1" x14ac:dyDescent="0.3">
      <c r="A5" s="77"/>
      <c r="B5" s="74"/>
      <c r="C5" s="292"/>
      <c r="D5" s="292"/>
      <c r="E5" s="292"/>
      <c r="F5" s="292"/>
      <c r="G5" s="292"/>
      <c r="H5" s="292"/>
      <c r="I5" s="292"/>
      <c r="J5" s="292"/>
      <c r="K5" s="74"/>
      <c r="L5" s="74"/>
      <c r="M5" s="74"/>
      <c r="N5" s="74"/>
    </row>
    <row r="6" spans="1:15" ht="52.15" customHeight="1" x14ac:dyDescent="0.25">
      <c r="A6" s="210" t="s">
        <v>207</v>
      </c>
      <c r="B6" s="364" t="s">
        <v>208</v>
      </c>
      <c r="C6" s="366" t="s">
        <v>209</v>
      </c>
      <c r="D6" s="366" t="s">
        <v>210</v>
      </c>
      <c r="E6" s="366" t="s">
        <v>211</v>
      </c>
      <c r="F6" s="368" t="s">
        <v>212</v>
      </c>
      <c r="G6" s="370" t="s">
        <v>213</v>
      </c>
      <c r="H6" s="372" t="s">
        <v>214</v>
      </c>
      <c r="I6" s="370" t="s">
        <v>215</v>
      </c>
      <c r="J6" s="372" t="s">
        <v>216</v>
      </c>
      <c r="K6" s="374" t="s">
        <v>297</v>
      </c>
      <c r="L6" s="376" t="s">
        <v>298</v>
      </c>
      <c r="M6" s="364" t="s">
        <v>217</v>
      </c>
      <c r="N6" s="378" t="s">
        <v>218</v>
      </c>
      <c r="O6" s="362" t="s">
        <v>465</v>
      </c>
    </row>
    <row r="7" spans="1:15" ht="39.75" customHeight="1" thickBot="1" x14ac:dyDescent="0.3">
      <c r="A7" s="211" t="s">
        <v>219</v>
      </c>
      <c r="B7" s="365"/>
      <c r="C7" s="367"/>
      <c r="D7" s="367"/>
      <c r="E7" s="367"/>
      <c r="F7" s="369"/>
      <c r="G7" s="371"/>
      <c r="H7" s="373"/>
      <c r="I7" s="371"/>
      <c r="J7" s="373"/>
      <c r="K7" s="375"/>
      <c r="L7" s="377"/>
      <c r="M7" s="365"/>
      <c r="N7" s="379"/>
      <c r="O7" s="363"/>
    </row>
    <row r="8" spans="1:15" x14ac:dyDescent="0.25">
      <c r="A8" s="225">
        <v>1</v>
      </c>
      <c r="B8" s="226">
        <v>2</v>
      </c>
      <c r="C8" s="293">
        <v>3</v>
      </c>
      <c r="D8" s="293">
        <v>4</v>
      </c>
      <c r="E8" s="293">
        <v>5</v>
      </c>
      <c r="F8" s="294">
        <v>6</v>
      </c>
      <c r="G8" s="295">
        <v>7</v>
      </c>
      <c r="H8" s="296">
        <v>8</v>
      </c>
      <c r="I8" s="295">
        <v>9</v>
      </c>
      <c r="J8" s="296">
        <v>10</v>
      </c>
      <c r="K8" s="228">
        <v>11</v>
      </c>
      <c r="L8" s="229">
        <v>12</v>
      </c>
      <c r="M8" s="227">
        <v>13</v>
      </c>
      <c r="N8" s="230">
        <v>14</v>
      </c>
      <c r="O8" s="231">
        <v>15</v>
      </c>
    </row>
    <row r="9" spans="1:15" ht="15.75" x14ac:dyDescent="0.25">
      <c r="A9" s="223">
        <v>1</v>
      </c>
      <c r="B9" s="129" t="s">
        <v>199</v>
      </c>
      <c r="C9" s="174">
        <v>8</v>
      </c>
      <c r="D9" s="174">
        <v>14</v>
      </c>
      <c r="E9" s="174">
        <v>2</v>
      </c>
      <c r="F9" s="175">
        <v>0</v>
      </c>
      <c r="G9" s="297">
        <v>106.3</v>
      </c>
      <c r="H9" s="298">
        <v>104.6</v>
      </c>
      <c r="I9" s="299">
        <v>100</v>
      </c>
      <c r="J9" s="298">
        <v>100</v>
      </c>
      <c r="K9" s="176">
        <v>103.1</v>
      </c>
      <c r="L9" s="177">
        <v>102.3</v>
      </c>
      <c r="M9" s="178" t="s">
        <v>299</v>
      </c>
      <c r="N9" s="219">
        <v>381.5</v>
      </c>
      <c r="O9" s="213"/>
    </row>
    <row r="10" spans="1:15" ht="15.75" x14ac:dyDescent="0.25">
      <c r="A10" s="223">
        <v>2</v>
      </c>
      <c r="B10" s="129" t="s">
        <v>200</v>
      </c>
      <c r="C10" s="174">
        <v>12</v>
      </c>
      <c r="D10" s="174">
        <v>22</v>
      </c>
      <c r="E10" s="174">
        <v>2</v>
      </c>
      <c r="F10" s="175">
        <v>0</v>
      </c>
      <c r="G10" s="297">
        <v>94.2</v>
      </c>
      <c r="H10" s="298">
        <v>93.7</v>
      </c>
      <c r="I10" s="299">
        <v>100</v>
      </c>
      <c r="J10" s="298">
        <v>100</v>
      </c>
      <c r="K10" s="176">
        <v>97.1</v>
      </c>
      <c r="L10" s="177">
        <v>96.8</v>
      </c>
      <c r="M10" s="178" t="s">
        <v>299</v>
      </c>
      <c r="N10" s="219">
        <v>439.2</v>
      </c>
      <c r="O10" s="213"/>
    </row>
    <row r="11" spans="1:15" ht="15.75" x14ac:dyDescent="0.25">
      <c r="A11" s="223">
        <v>3</v>
      </c>
      <c r="B11" s="129" t="s">
        <v>198</v>
      </c>
      <c r="C11" s="174">
        <v>10</v>
      </c>
      <c r="D11" s="174">
        <v>15</v>
      </c>
      <c r="E11" s="174">
        <v>2</v>
      </c>
      <c r="F11" s="175">
        <v>0</v>
      </c>
      <c r="G11" s="297">
        <v>95</v>
      </c>
      <c r="H11" s="298">
        <v>94.9</v>
      </c>
      <c r="I11" s="299">
        <v>100</v>
      </c>
      <c r="J11" s="298">
        <v>100</v>
      </c>
      <c r="K11" s="176">
        <v>97.5</v>
      </c>
      <c r="L11" s="177">
        <v>97.5</v>
      </c>
      <c r="M11" s="178" t="s">
        <v>299</v>
      </c>
      <c r="N11" s="219">
        <v>782.8</v>
      </c>
      <c r="O11" s="213"/>
    </row>
    <row r="12" spans="1:15" ht="15.75" x14ac:dyDescent="0.25">
      <c r="A12" s="223">
        <v>4</v>
      </c>
      <c r="B12" s="129" t="s">
        <v>201</v>
      </c>
      <c r="C12" s="174">
        <v>7</v>
      </c>
      <c r="D12" s="174">
        <v>13</v>
      </c>
      <c r="E12" s="174">
        <v>2</v>
      </c>
      <c r="F12" s="175">
        <v>0</v>
      </c>
      <c r="G12" s="297">
        <v>95.5</v>
      </c>
      <c r="H12" s="298">
        <v>94.6</v>
      </c>
      <c r="I12" s="299">
        <v>100</v>
      </c>
      <c r="J12" s="298">
        <v>100</v>
      </c>
      <c r="K12" s="176">
        <v>97</v>
      </c>
      <c r="L12" s="177">
        <v>97.3</v>
      </c>
      <c r="M12" s="178" t="s">
        <v>299</v>
      </c>
      <c r="N12" s="219">
        <v>171.3</v>
      </c>
      <c r="O12" s="213"/>
    </row>
    <row r="13" spans="1:15" ht="15.75" x14ac:dyDescent="0.25">
      <c r="A13" s="223">
        <v>5</v>
      </c>
      <c r="B13" s="129" t="s">
        <v>203</v>
      </c>
      <c r="C13" s="174">
        <v>21</v>
      </c>
      <c r="D13" s="174">
        <v>53</v>
      </c>
      <c r="E13" s="174">
        <v>6</v>
      </c>
      <c r="F13" s="175">
        <v>0</v>
      </c>
      <c r="G13" s="297">
        <v>103.1</v>
      </c>
      <c r="H13" s="298">
        <v>100.5</v>
      </c>
      <c r="I13" s="299">
        <v>100</v>
      </c>
      <c r="J13" s="298">
        <v>100</v>
      </c>
      <c r="K13" s="176">
        <v>101.5</v>
      </c>
      <c r="L13" s="177">
        <v>100</v>
      </c>
      <c r="M13" s="178" t="s">
        <v>299</v>
      </c>
      <c r="N13" s="220">
        <v>0</v>
      </c>
      <c r="O13" s="213"/>
    </row>
    <row r="14" spans="1:15" ht="15.75" x14ac:dyDescent="0.25">
      <c r="A14" s="223">
        <v>6</v>
      </c>
      <c r="B14" s="129" t="s">
        <v>202</v>
      </c>
      <c r="C14" s="174">
        <v>25</v>
      </c>
      <c r="D14" s="174">
        <v>66</v>
      </c>
      <c r="E14" s="174">
        <v>6</v>
      </c>
      <c r="F14" s="175">
        <v>0</v>
      </c>
      <c r="G14" s="297">
        <v>102.5</v>
      </c>
      <c r="H14" s="298">
        <v>98.7</v>
      </c>
      <c r="I14" s="299">
        <v>100</v>
      </c>
      <c r="J14" s="298">
        <v>100</v>
      </c>
      <c r="K14" s="176">
        <v>101.2</v>
      </c>
      <c r="L14" s="177">
        <v>99.3</v>
      </c>
      <c r="M14" s="178" t="s">
        <v>299</v>
      </c>
      <c r="N14" s="220">
        <v>0</v>
      </c>
      <c r="O14" s="213"/>
    </row>
    <row r="15" spans="1:15" ht="15.75" x14ac:dyDescent="0.25">
      <c r="A15" s="223">
        <v>7</v>
      </c>
      <c r="B15" s="129" t="s">
        <v>205</v>
      </c>
      <c r="C15" s="174">
        <v>28</v>
      </c>
      <c r="D15" s="174">
        <v>62</v>
      </c>
      <c r="E15" s="174">
        <v>6</v>
      </c>
      <c r="F15" s="175">
        <v>0</v>
      </c>
      <c r="G15" s="297">
        <v>108.3</v>
      </c>
      <c r="H15" s="298">
        <v>100</v>
      </c>
      <c r="I15" s="299">
        <v>100</v>
      </c>
      <c r="J15" s="298">
        <v>100</v>
      </c>
      <c r="K15" s="176">
        <v>104.2</v>
      </c>
      <c r="L15" s="177">
        <v>100</v>
      </c>
      <c r="M15" s="178" t="s">
        <v>299</v>
      </c>
      <c r="N15" s="220">
        <v>0</v>
      </c>
      <c r="O15" s="213"/>
    </row>
    <row r="16" spans="1:15" ht="15.75" x14ac:dyDescent="0.25">
      <c r="A16" s="223">
        <v>8</v>
      </c>
      <c r="B16" s="129" t="s">
        <v>204</v>
      </c>
      <c r="C16" s="174">
        <v>18</v>
      </c>
      <c r="D16" s="174">
        <v>48</v>
      </c>
      <c r="E16" s="174">
        <v>6</v>
      </c>
      <c r="F16" s="175">
        <v>0</v>
      </c>
      <c r="G16" s="297">
        <v>106.1</v>
      </c>
      <c r="H16" s="298">
        <v>95.9</v>
      </c>
      <c r="I16" s="299">
        <v>100</v>
      </c>
      <c r="J16" s="298">
        <v>100</v>
      </c>
      <c r="K16" s="176">
        <v>103</v>
      </c>
      <c r="L16" s="177">
        <v>97.9</v>
      </c>
      <c r="M16" s="178" t="s">
        <v>299</v>
      </c>
      <c r="N16" s="221">
        <v>0</v>
      </c>
      <c r="O16" s="213"/>
    </row>
    <row r="17" spans="1:15" ht="30.75" customHeight="1" x14ac:dyDescent="0.25">
      <c r="A17" s="223">
        <v>9</v>
      </c>
      <c r="B17" s="129" t="s">
        <v>272</v>
      </c>
      <c r="C17" s="174">
        <v>4</v>
      </c>
      <c r="D17" s="174">
        <v>7</v>
      </c>
      <c r="E17" s="174">
        <v>2</v>
      </c>
      <c r="F17" s="175">
        <v>0</v>
      </c>
      <c r="G17" s="297">
        <v>100</v>
      </c>
      <c r="H17" s="298">
        <v>100</v>
      </c>
      <c r="I17" s="299">
        <v>110</v>
      </c>
      <c r="J17" s="298">
        <v>100</v>
      </c>
      <c r="K17" s="176">
        <v>103.4</v>
      </c>
      <c r="L17" s="177">
        <v>101.1</v>
      </c>
      <c r="M17" s="178" t="s">
        <v>338</v>
      </c>
      <c r="N17" s="220">
        <v>124.83283</v>
      </c>
      <c r="O17" s="214"/>
    </row>
    <row r="18" spans="1:15" ht="49.5" customHeight="1" x14ac:dyDescent="0.25">
      <c r="A18" s="223">
        <v>10</v>
      </c>
      <c r="B18" s="129" t="s">
        <v>267</v>
      </c>
      <c r="C18" s="174">
        <v>6</v>
      </c>
      <c r="D18" s="174">
        <v>10</v>
      </c>
      <c r="E18" s="174">
        <v>1</v>
      </c>
      <c r="F18" s="175">
        <v>4</v>
      </c>
      <c r="G18" s="297">
        <v>110</v>
      </c>
      <c r="H18" s="298">
        <v>70.599999999999994</v>
      </c>
      <c r="I18" s="299">
        <v>110</v>
      </c>
      <c r="J18" s="298">
        <v>100</v>
      </c>
      <c r="K18" s="176">
        <v>110</v>
      </c>
      <c r="L18" s="177">
        <v>97.7</v>
      </c>
      <c r="M18" s="179" t="s">
        <v>338</v>
      </c>
      <c r="N18" s="220">
        <v>105.08181999999999</v>
      </c>
      <c r="O18" s="215"/>
    </row>
    <row r="19" spans="1:15" ht="23.25" customHeight="1" x14ac:dyDescent="0.25">
      <c r="A19" s="223">
        <v>11</v>
      </c>
      <c r="B19" s="129" t="s">
        <v>45</v>
      </c>
      <c r="C19" s="174">
        <v>1</v>
      </c>
      <c r="D19" s="174">
        <v>8</v>
      </c>
      <c r="E19" s="174">
        <v>0</v>
      </c>
      <c r="F19" s="175">
        <v>1</v>
      </c>
      <c r="G19" s="297">
        <v>110</v>
      </c>
      <c r="H19" s="298">
        <v>110</v>
      </c>
      <c r="I19" s="299">
        <v>110</v>
      </c>
      <c r="J19" s="298">
        <v>100</v>
      </c>
      <c r="K19" s="176">
        <v>107</v>
      </c>
      <c r="L19" s="177">
        <v>107</v>
      </c>
      <c r="M19" s="178" t="s">
        <v>338</v>
      </c>
      <c r="N19" s="220">
        <v>0</v>
      </c>
      <c r="O19" s="215"/>
    </row>
    <row r="20" spans="1:15" ht="23.25" customHeight="1" x14ac:dyDescent="0.25">
      <c r="A20" s="223">
        <v>12</v>
      </c>
      <c r="B20" s="129" t="s">
        <v>98</v>
      </c>
      <c r="C20" s="174">
        <v>4</v>
      </c>
      <c r="D20" s="174">
        <v>17</v>
      </c>
      <c r="E20" s="174">
        <v>1</v>
      </c>
      <c r="F20" s="175">
        <v>2</v>
      </c>
      <c r="G20" s="297">
        <v>110</v>
      </c>
      <c r="H20" s="298">
        <v>90.3</v>
      </c>
      <c r="I20" s="299">
        <v>110</v>
      </c>
      <c r="J20" s="298">
        <v>82.4</v>
      </c>
      <c r="K20" s="176">
        <v>102.7</v>
      </c>
      <c r="L20" s="177">
        <v>99.5</v>
      </c>
      <c r="M20" s="178" t="s">
        <v>338</v>
      </c>
      <c r="N20" s="220">
        <v>21.05</v>
      </c>
      <c r="O20" s="215"/>
    </row>
    <row r="21" spans="1:15" ht="148.5" customHeight="1" x14ac:dyDescent="0.25">
      <c r="A21" s="223">
        <v>13</v>
      </c>
      <c r="B21" s="129" t="s">
        <v>49</v>
      </c>
      <c r="C21" s="174">
        <v>2</v>
      </c>
      <c r="D21" s="174">
        <v>15</v>
      </c>
      <c r="E21" s="174">
        <v>1</v>
      </c>
      <c r="F21" s="175">
        <v>1</v>
      </c>
      <c r="G21" s="297">
        <v>89.7</v>
      </c>
      <c r="H21" s="298">
        <v>73.7</v>
      </c>
      <c r="I21" s="299">
        <v>110</v>
      </c>
      <c r="J21" s="298">
        <v>71.599999999999994</v>
      </c>
      <c r="K21" s="176">
        <v>96.2</v>
      </c>
      <c r="L21" s="177">
        <v>80.900000000000006</v>
      </c>
      <c r="M21" s="178" t="s">
        <v>338</v>
      </c>
      <c r="N21" s="220">
        <v>1059.65535</v>
      </c>
      <c r="O21" s="216" t="s">
        <v>466</v>
      </c>
    </row>
    <row r="22" spans="1:15" ht="31.5" x14ac:dyDescent="0.25">
      <c r="A22" s="223">
        <v>14</v>
      </c>
      <c r="B22" s="129" t="s">
        <v>467</v>
      </c>
      <c r="C22" s="174">
        <v>8</v>
      </c>
      <c r="D22" s="174">
        <v>20</v>
      </c>
      <c r="E22" s="174">
        <v>3</v>
      </c>
      <c r="F22" s="175">
        <v>0</v>
      </c>
      <c r="G22" s="297">
        <v>100</v>
      </c>
      <c r="H22" s="298">
        <v>100</v>
      </c>
      <c r="I22" s="299">
        <v>100</v>
      </c>
      <c r="J22" s="298">
        <v>100</v>
      </c>
      <c r="K22" s="176">
        <v>100</v>
      </c>
      <c r="L22" s="177">
        <v>100</v>
      </c>
      <c r="M22" s="178" t="s">
        <v>299</v>
      </c>
      <c r="N22" s="220">
        <v>0</v>
      </c>
      <c r="O22" s="215"/>
    </row>
    <row r="23" spans="1:15" ht="15.75" hidden="1" x14ac:dyDescent="0.25">
      <c r="A23" s="78"/>
      <c r="B23" s="217"/>
      <c r="C23" s="174"/>
      <c r="D23" s="174"/>
      <c r="E23" s="174"/>
      <c r="F23" s="175"/>
      <c r="G23" s="297"/>
      <c r="H23" s="298"/>
      <c r="I23" s="299"/>
      <c r="J23" s="298"/>
      <c r="K23" s="176"/>
      <c r="L23" s="177"/>
      <c r="M23" s="178"/>
      <c r="N23" s="220"/>
      <c r="O23" s="215"/>
    </row>
    <row r="24" spans="1:15" ht="16.5" thickBot="1" x14ac:dyDescent="0.3">
      <c r="A24" s="79"/>
      <c r="B24" s="224" t="s">
        <v>220</v>
      </c>
      <c r="C24" s="300"/>
      <c r="D24" s="300"/>
      <c r="E24" s="300"/>
      <c r="F24" s="301"/>
      <c r="G24" s="302"/>
      <c r="H24" s="303"/>
      <c r="I24" s="302"/>
      <c r="J24" s="303"/>
      <c r="K24" s="181"/>
      <c r="L24" s="182"/>
      <c r="M24" s="180"/>
      <c r="N24" s="222">
        <f>SUM(N9:N23)</f>
        <v>3085.42</v>
      </c>
      <c r="O24" s="215"/>
    </row>
    <row r="25" spans="1:15" ht="15.75" x14ac:dyDescent="0.25">
      <c r="A25" s="80"/>
      <c r="B25" s="74"/>
      <c r="C25" s="292"/>
      <c r="D25" s="292"/>
      <c r="E25" s="292"/>
      <c r="F25" s="292"/>
      <c r="G25" s="292"/>
      <c r="H25" s="292"/>
      <c r="I25" s="292"/>
      <c r="J25" s="292"/>
      <c r="K25" s="74"/>
      <c r="L25" s="74"/>
      <c r="M25" s="74"/>
      <c r="N25" s="74"/>
      <c r="O25" s="218"/>
    </row>
    <row r="26" spans="1:15" x14ac:dyDescent="0.25">
      <c r="A26" s="74"/>
      <c r="B26" s="81"/>
      <c r="C26" s="292"/>
      <c r="D26" s="292"/>
      <c r="E26" s="292"/>
      <c r="F26" s="292"/>
      <c r="G26" s="292"/>
      <c r="H26" s="292"/>
      <c r="I26" s="292"/>
      <c r="J26" s="292"/>
      <c r="K26" s="74"/>
      <c r="L26" s="74"/>
      <c r="M26" s="74"/>
      <c r="N26" s="74"/>
    </row>
    <row r="27" spans="1:15" x14ac:dyDescent="0.25">
      <c r="A27" s="74"/>
      <c r="B27" s="81"/>
      <c r="C27" s="292"/>
      <c r="D27" s="292"/>
      <c r="E27" s="292"/>
      <c r="F27" s="292"/>
      <c r="G27" s="292"/>
      <c r="H27" s="292"/>
      <c r="I27" s="292"/>
      <c r="J27" s="292"/>
      <c r="K27" s="74"/>
      <c r="L27" s="74"/>
      <c r="M27" s="74"/>
      <c r="N27" s="74"/>
    </row>
    <row r="28" spans="1:15" x14ac:dyDescent="0.25">
      <c r="B28" s="81"/>
    </row>
  </sheetData>
  <mergeCells count="18">
    <mergeCell ref="M6:M7"/>
    <mergeCell ref="N6:N7"/>
    <mergeCell ref="M1:N1"/>
    <mergeCell ref="M2:N2"/>
    <mergeCell ref="B3:N3"/>
    <mergeCell ref="A4:N4"/>
    <mergeCell ref="O6:O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pageMargins left="0.7" right="0.7" top="0.75" bottom="0.75" header="0.3" footer="0.3"/>
  <pageSetup paperSize="9" scale="61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S4"/>
  <sheetViews>
    <sheetView workbookViewId="0">
      <selection activeCell="T6" sqref="T6"/>
    </sheetView>
  </sheetViews>
  <sheetFormatPr defaultRowHeight="12.75" x14ac:dyDescent="0.2"/>
  <sheetData>
    <row r="1" spans="1:19" x14ac:dyDescent="0.2">
      <c r="A1" s="5" t="s">
        <v>468</v>
      </c>
    </row>
    <row r="2" spans="1:19" ht="255" x14ac:dyDescent="0.2">
      <c r="B2" s="40" t="s">
        <v>470</v>
      </c>
      <c r="C2" s="40" t="s">
        <v>471</v>
      </c>
      <c r="D2" s="40" t="s">
        <v>472</v>
      </c>
      <c r="E2" s="40" t="s">
        <v>473</v>
      </c>
      <c r="F2" s="40" t="s">
        <v>474</v>
      </c>
      <c r="G2" s="40" t="s">
        <v>475</v>
      </c>
      <c r="H2" s="40" t="s">
        <v>476</v>
      </c>
      <c r="I2" s="40" t="s">
        <v>477</v>
      </c>
      <c r="J2" s="40" t="s">
        <v>478</v>
      </c>
      <c r="K2" s="40" t="s">
        <v>479</v>
      </c>
      <c r="L2" s="40" t="s">
        <v>480</v>
      </c>
      <c r="M2" s="40" t="s">
        <v>481</v>
      </c>
      <c r="N2" s="40" t="s">
        <v>482</v>
      </c>
      <c r="O2" s="40" t="s">
        <v>483</v>
      </c>
      <c r="P2" s="40" t="s">
        <v>484</v>
      </c>
      <c r="Q2" s="40" t="s">
        <v>485</v>
      </c>
      <c r="R2" s="40" t="s">
        <v>486</v>
      </c>
      <c r="S2" s="40" t="s">
        <v>469</v>
      </c>
    </row>
    <row r="3" spans="1:19" x14ac:dyDescent="0.2">
      <c r="A3" t="s">
        <v>108</v>
      </c>
      <c r="B3">
        <v>439.2</v>
      </c>
      <c r="C3">
        <v>1.1000000000000001</v>
      </c>
      <c r="D3">
        <v>62.3</v>
      </c>
      <c r="E3">
        <v>2.2999999999999998</v>
      </c>
      <c r="F3">
        <v>67.099999999999994</v>
      </c>
      <c r="G3">
        <v>23.1</v>
      </c>
      <c r="H3">
        <v>9.3000000000000007</v>
      </c>
      <c r="I3">
        <v>0.1</v>
      </c>
      <c r="J3">
        <v>34.799999999999997</v>
      </c>
      <c r="K3">
        <v>3.7</v>
      </c>
      <c r="L3">
        <v>7.4</v>
      </c>
      <c r="M3">
        <v>6.8</v>
      </c>
      <c r="N3">
        <v>126.5</v>
      </c>
      <c r="O3">
        <v>1.4</v>
      </c>
      <c r="P3">
        <v>6.2</v>
      </c>
      <c r="Q3">
        <v>24.7</v>
      </c>
      <c r="R3">
        <v>10.4</v>
      </c>
      <c r="S3">
        <v>26.8</v>
      </c>
    </row>
    <row r="4" spans="1:19" x14ac:dyDescent="0.2">
      <c r="A4" t="s">
        <v>109</v>
      </c>
      <c r="B4">
        <v>51.5</v>
      </c>
      <c r="C4">
        <v>0.1</v>
      </c>
      <c r="D4">
        <v>7.3</v>
      </c>
      <c r="E4">
        <v>0.3</v>
      </c>
      <c r="F4">
        <v>7.9</v>
      </c>
      <c r="G4">
        <v>2.7</v>
      </c>
      <c r="H4">
        <v>1.1000000000000001</v>
      </c>
      <c r="I4">
        <v>0</v>
      </c>
      <c r="J4">
        <v>4.0999999999999996</v>
      </c>
      <c r="K4">
        <v>0.4</v>
      </c>
      <c r="L4">
        <v>0.9</v>
      </c>
      <c r="M4">
        <v>0.8</v>
      </c>
      <c r="N4">
        <v>14.8</v>
      </c>
      <c r="O4">
        <v>0.2</v>
      </c>
      <c r="P4">
        <v>0.7</v>
      </c>
      <c r="Q4">
        <v>2.9</v>
      </c>
      <c r="R4">
        <v>1.2</v>
      </c>
      <c r="S4">
        <v>3.1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1"/>
  <sheetViews>
    <sheetView topLeftCell="A4" workbookViewId="0">
      <selection activeCell="M11" sqref="M11"/>
    </sheetView>
  </sheetViews>
  <sheetFormatPr defaultRowHeight="15.75" x14ac:dyDescent="0.25"/>
  <cols>
    <col min="1" max="1" width="28.7109375" style="107" customWidth="1"/>
    <col min="2" max="2" width="11.7109375" style="107" customWidth="1"/>
    <col min="3" max="3" width="14" style="107" customWidth="1"/>
    <col min="4" max="4" width="12.140625" style="107" customWidth="1"/>
    <col min="5" max="5" width="9.5703125" style="107" customWidth="1"/>
    <col min="6" max="6" width="8.7109375" style="107" customWidth="1"/>
  </cols>
  <sheetData>
    <row r="1" spans="1:6" x14ac:dyDescent="0.25">
      <c r="E1" s="108" t="s">
        <v>223</v>
      </c>
    </row>
    <row r="2" spans="1:6" x14ac:dyDescent="0.25">
      <c r="E2" s="108"/>
      <c r="F2" s="109" t="s">
        <v>222</v>
      </c>
    </row>
    <row r="3" spans="1:6" ht="33" customHeight="1" x14ac:dyDescent="0.25">
      <c r="A3" s="312" t="s">
        <v>339</v>
      </c>
      <c r="B3" s="312"/>
      <c r="C3" s="312"/>
      <c r="D3" s="312"/>
      <c r="E3" s="312"/>
      <c r="F3" s="312"/>
    </row>
    <row r="5" spans="1:6" x14ac:dyDescent="0.25">
      <c r="D5" s="107" t="s">
        <v>25</v>
      </c>
    </row>
    <row r="6" spans="1:6" ht="115.5" customHeight="1" x14ac:dyDescent="0.2">
      <c r="A6" s="110" t="s">
        <v>30</v>
      </c>
      <c r="B6" s="110" t="s">
        <v>304</v>
      </c>
      <c r="C6" s="110" t="s">
        <v>342</v>
      </c>
      <c r="D6" s="110" t="s">
        <v>343</v>
      </c>
      <c r="E6" s="111" t="s">
        <v>340</v>
      </c>
      <c r="F6" s="111" t="s">
        <v>341</v>
      </c>
    </row>
    <row r="7" spans="1:6" x14ac:dyDescent="0.25">
      <c r="A7" s="112" t="s">
        <v>29</v>
      </c>
      <c r="B7" s="99">
        <f>SUM(B9:B21)</f>
        <v>743152</v>
      </c>
      <c r="C7" s="99">
        <f>SUM(C9:C21)</f>
        <v>874818.79999999993</v>
      </c>
      <c r="D7" s="99">
        <f>SUM(D9:D21)</f>
        <v>853174.70000000007</v>
      </c>
      <c r="E7" s="113">
        <f>D7/B7*100</f>
        <v>114.80487168170173</v>
      </c>
      <c r="F7" s="99">
        <f>D7/C7*100</f>
        <v>97.525876215737497</v>
      </c>
    </row>
    <row r="8" spans="1:6" x14ac:dyDescent="0.25">
      <c r="A8" s="112" t="s">
        <v>20</v>
      </c>
      <c r="B8" s="99"/>
      <c r="C8" s="99"/>
      <c r="D8" s="99"/>
      <c r="E8" s="113"/>
      <c r="F8" s="99"/>
    </row>
    <row r="9" spans="1:6" ht="31.5" x14ac:dyDescent="0.25">
      <c r="A9" s="112" t="s">
        <v>31</v>
      </c>
      <c r="B9" s="99">
        <v>87173.9</v>
      </c>
      <c r="C9" s="99">
        <v>94205.7</v>
      </c>
      <c r="D9" s="99">
        <v>93344.3</v>
      </c>
      <c r="E9" s="113">
        <f t="shared" ref="E9:E21" si="0">D9/B9*100</f>
        <v>107.07826539824421</v>
      </c>
      <c r="F9" s="99">
        <f t="shared" ref="F9:F21" si="1">D9/C9*100</f>
        <v>99.085617961545864</v>
      </c>
    </row>
    <row r="10" spans="1:6" x14ac:dyDescent="0.25">
      <c r="A10" s="112" t="s">
        <v>11</v>
      </c>
      <c r="B10" s="99">
        <v>2449.8000000000002</v>
      </c>
      <c r="C10" s="99">
        <v>2513.9</v>
      </c>
      <c r="D10" s="99">
        <v>2513.9</v>
      </c>
      <c r="E10" s="113">
        <f t="shared" si="0"/>
        <v>102.61654012572454</v>
      </c>
      <c r="F10" s="99">
        <f t="shared" si="1"/>
        <v>100</v>
      </c>
    </row>
    <row r="11" spans="1:6" ht="63" x14ac:dyDescent="0.25">
      <c r="A11" s="112" t="s">
        <v>32</v>
      </c>
      <c r="B11" s="99">
        <v>1916.7</v>
      </c>
      <c r="C11" s="99">
        <v>2281.8000000000002</v>
      </c>
      <c r="D11" s="99">
        <v>2281.8000000000002</v>
      </c>
      <c r="E11" s="113">
        <f t="shared" si="0"/>
        <v>119.04836437627173</v>
      </c>
      <c r="F11" s="99">
        <f t="shared" si="1"/>
        <v>100</v>
      </c>
    </row>
    <row r="12" spans="1:6" x14ac:dyDescent="0.25">
      <c r="A12" s="112" t="s">
        <v>13</v>
      </c>
      <c r="B12" s="99">
        <v>53343.5</v>
      </c>
      <c r="C12" s="99">
        <v>41756.699999999997</v>
      </c>
      <c r="D12" s="99">
        <v>38993.800000000003</v>
      </c>
      <c r="E12" s="113">
        <f t="shared" si="0"/>
        <v>73.099440419170108</v>
      </c>
      <c r="F12" s="99">
        <f t="shared" si="1"/>
        <v>93.383337284795033</v>
      </c>
    </row>
    <row r="13" spans="1:6" ht="31.5" x14ac:dyDescent="0.25">
      <c r="A13" s="112" t="s">
        <v>14</v>
      </c>
      <c r="B13" s="99">
        <v>26550.799999999999</v>
      </c>
      <c r="C13" s="99">
        <v>103763.1</v>
      </c>
      <c r="D13" s="99">
        <v>101732.7</v>
      </c>
      <c r="E13" s="113">
        <f t="shared" si="0"/>
        <v>383.16246591439807</v>
      </c>
      <c r="F13" s="99">
        <f t="shared" si="1"/>
        <v>98.04323502285493</v>
      </c>
    </row>
    <row r="14" spans="1:6" x14ac:dyDescent="0.25">
      <c r="A14" s="112" t="s">
        <v>240</v>
      </c>
      <c r="B14" s="99">
        <v>517.70000000000005</v>
      </c>
      <c r="C14" s="99">
        <v>6121.8</v>
      </c>
      <c r="D14" s="99">
        <v>2789.8</v>
      </c>
      <c r="E14" s="113">
        <v>0</v>
      </c>
      <c r="F14" s="99">
        <f t="shared" si="1"/>
        <v>45.571563919108762</v>
      </c>
    </row>
    <row r="15" spans="1:6" x14ac:dyDescent="0.25">
      <c r="A15" s="112" t="s">
        <v>15</v>
      </c>
      <c r="B15" s="99">
        <v>395466.9</v>
      </c>
      <c r="C15" s="99">
        <v>450209.2</v>
      </c>
      <c r="D15" s="99">
        <v>440982.5</v>
      </c>
      <c r="E15" s="113">
        <f t="shared" si="0"/>
        <v>111.50933238660427</v>
      </c>
      <c r="F15" s="99">
        <f t="shared" si="1"/>
        <v>97.950574977143958</v>
      </c>
    </row>
    <row r="16" spans="1:6" x14ac:dyDescent="0.25">
      <c r="A16" s="112" t="s">
        <v>16</v>
      </c>
      <c r="B16" s="99">
        <v>56203.6</v>
      </c>
      <c r="C16" s="99">
        <v>60131.9</v>
      </c>
      <c r="D16" s="99">
        <v>60131.9</v>
      </c>
      <c r="E16" s="113">
        <f t="shared" si="0"/>
        <v>106.98940993103645</v>
      </c>
      <c r="F16" s="99">
        <f t="shared" si="1"/>
        <v>100</v>
      </c>
    </row>
    <row r="17" spans="1:6" x14ac:dyDescent="0.25">
      <c r="A17" s="112" t="s">
        <v>17</v>
      </c>
      <c r="B17" s="99">
        <v>0</v>
      </c>
      <c r="C17" s="99">
        <v>926.9</v>
      </c>
      <c r="D17" s="99">
        <v>926.5</v>
      </c>
      <c r="E17" s="113">
        <v>0</v>
      </c>
      <c r="F17" s="99">
        <v>0</v>
      </c>
    </row>
    <row r="18" spans="1:6" x14ac:dyDescent="0.25">
      <c r="A18" s="112" t="s">
        <v>18</v>
      </c>
      <c r="B18" s="99">
        <v>29408.1</v>
      </c>
      <c r="C18" s="99">
        <v>18936.7</v>
      </c>
      <c r="D18" s="99">
        <v>16985.3</v>
      </c>
      <c r="E18" s="113">
        <f t="shared" si="0"/>
        <v>57.757216549182033</v>
      </c>
      <c r="F18" s="99">
        <f t="shared" si="1"/>
        <v>89.695142237031789</v>
      </c>
    </row>
    <row r="19" spans="1:6" ht="31.5" x14ac:dyDescent="0.25">
      <c r="A19" s="112" t="s">
        <v>19</v>
      </c>
      <c r="B19" s="99">
        <v>17142.599999999999</v>
      </c>
      <c r="C19" s="99">
        <v>23158.1</v>
      </c>
      <c r="D19" s="99">
        <v>23085.599999999999</v>
      </c>
      <c r="E19" s="113">
        <f t="shared" si="0"/>
        <v>134.6680200203003</v>
      </c>
      <c r="F19" s="99">
        <f t="shared" si="1"/>
        <v>99.686934593079741</v>
      </c>
    </row>
    <row r="20" spans="1:6" ht="47.25" x14ac:dyDescent="0.25">
      <c r="A20" s="112" t="s">
        <v>48</v>
      </c>
      <c r="B20" s="99">
        <v>0</v>
      </c>
      <c r="C20" s="99">
        <v>10</v>
      </c>
      <c r="D20" s="99">
        <v>0</v>
      </c>
      <c r="E20" s="113">
        <v>0</v>
      </c>
      <c r="F20" s="99" t="s">
        <v>96</v>
      </c>
    </row>
    <row r="21" spans="1:6" ht="47.25" x14ac:dyDescent="0.25">
      <c r="A21" s="112" t="s">
        <v>9</v>
      </c>
      <c r="B21" s="99">
        <v>72978.399999999994</v>
      </c>
      <c r="C21" s="99">
        <v>70803</v>
      </c>
      <c r="D21" s="99">
        <v>69406.600000000006</v>
      </c>
      <c r="E21" s="113">
        <f t="shared" si="0"/>
        <v>95.105675103866361</v>
      </c>
      <c r="F21" s="99">
        <f t="shared" si="1"/>
        <v>98.027767185006297</v>
      </c>
    </row>
  </sheetData>
  <mergeCells count="1">
    <mergeCell ref="A3:F3"/>
  </mergeCells>
  <phoneticPr fontId="22" type="noConversion"/>
  <pageMargins left="1.1811023622047245" right="0.59055118110236227" top="0.78740157480314965" bottom="0.78740157480314965" header="0.31496062992125984" footer="0.31496062992125984"/>
  <pageSetup paperSize="9" scale="9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21"/>
  <sheetViews>
    <sheetView tabSelected="1" topLeftCell="A4" workbookViewId="0">
      <selection activeCell="Z9" sqref="Z9"/>
    </sheetView>
  </sheetViews>
  <sheetFormatPr defaultRowHeight="15.75" x14ac:dyDescent="0.25"/>
  <cols>
    <col min="1" max="1" width="28.7109375" style="107" customWidth="1"/>
    <col min="2" max="2" width="11.5703125" style="107" hidden="1" customWidth="1"/>
    <col min="3" max="3" width="8.28515625" style="107" hidden="1" customWidth="1"/>
    <col min="4" max="4" width="11.5703125" style="107" hidden="1" customWidth="1"/>
    <col min="5" max="5" width="8.42578125" style="107" hidden="1" customWidth="1"/>
    <col min="6" max="6" width="11.5703125" style="107" hidden="1" customWidth="1"/>
    <col min="7" max="7" width="8.28515625" style="107" hidden="1" customWidth="1"/>
    <col min="8" max="8" width="11.5703125" style="107" hidden="1" customWidth="1"/>
    <col min="9" max="9" width="9.28515625" style="107" hidden="1" customWidth="1"/>
    <col min="10" max="10" width="11.5703125" style="107" hidden="1" customWidth="1"/>
    <col min="11" max="11" width="9.28515625" style="107" hidden="1" customWidth="1"/>
    <col min="12" max="12" width="11.5703125" style="107" hidden="1" customWidth="1"/>
    <col min="13" max="13" width="9.28515625" style="107" hidden="1" customWidth="1"/>
    <col min="14" max="14" width="11.5703125" style="107" bestFit="1" customWidth="1"/>
    <col min="15" max="15" width="9.28515625" style="107" bestFit="1" customWidth="1"/>
    <col min="16" max="16" width="11.5703125" bestFit="1" customWidth="1"/>
    <col min="18" max="18" width="11.5703125" style="16" bestFit="1" customWidth="1"/>
    <col min="19" max="19" width="9.140625" style="16"/>
    <col min="20" max="20" width="11.5703125" style="16" bestFit="1" customWidth="1"/>
    <col min="21" max="21" width="9.140625" style="16"/>
    <col min="22" max="22" width="11.5703125" style="16" bestFit="1" customWidth="1"/>
    <col min="25" max="25" width="13.7109375" customWidth="1"/>
  </cols>
  <sheetData>
    <row r="1" spans="1:25" x14ac:dyDescent="0.25">
      <c r="W1" s="114" t="s">
        <v>224</v>
      </c>
    </row>
    <row r="2" spans="1:25" x14ac:dyDescent="0.25">
      <c r="K2" s="114"/>
      <c r="W2" s="109" t="s">
        <v>222</v>
      </c>
    </row>
    <row r="3" spans="1:25" ht="24.75" customHeight="1" x14ac:dyDescent="0.25">
      <c r="A3" s="312" t="s">
        <v>344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</row>
    <row r="6" spans="1:25" ht="78.75" x14ac:dyDescent="0.2">
      <c r="A6" s="110" t="s">
        <v>33</v>
      </c>
      <c r="B6" s="110" t="s">
        <v>230</v>
      </c>
      <c r="C6" s="110" t="s">
        <v>231</v>
      </c>
      <c r="D6" s="110" t="s">
        <v>232</v>
      </c>
      <c r="E6" s="110" t="s">
        <v>231</v>
      </c>
      <c r="F6" s="110" t="s">
        <v>233</v>
      </c>
      <c r="G6" s="110" t="s">
        <v>231</v>
      </c>
      <c r="H6" s="110" t="s">
        <v>234</v>
      </c>
      <c r="I6" s="110" t="s">
        <v>231</v>
      </c>
      <c r="J6" s="110" t="s">
        <v>235</v>
      </c>
      <c r="K6" s="110" t="s">
        <v>231</v>
      </c>
      <c r="L6" s="110" t="s">
        <v>236</v>
      </c>
      <c r="M6" s="110" t="s">
        <v>231</v>
      </c>
      <c r="N6" s="110" t="s">
        <v>237</v>
      </c>
      <c r="O6" s="110" t="s">
        <v>231</v>
      </c>
      <c r="P6" s="110" t="s">
        <v>239</v>
      </c>
      <c r="Q6" s="110" t="s">
        <v>231</v>
      </c>
      <c r="R6" s="381" t="s">
        <v>283</v>
      </c>
      <c r="S6" s="381" t="s">
        <v>231</v>
      </c>
      <c r="T6" s="381" t="s">
        <v>305</v>
      </c>
      <c r="U6" s="381" t="s">
        <v>231</v>
      </c>
      <c r="V6" s="381" t="s">
        <v>345</v>
      </c>
      <c r="W6" s="110" t="s">
        <v>231</v>
      </c>
    </row>
    <row r="7" spans="1:25" x14ac:dyDescent="0.25">
      <c r="A7" s="112" t="s">
        <v>29</v>
      </c>
      <c r="B7" s="99">
        <f>SUM(B9:B21)</f>
        <v>502782.99999999994</v>
      </c>
      <c r="C7" s="115">
        <f>SUM(C9:C21)</f>
        <v>100.00000000000001</v>
      </c>
      <c r="D7" s="99">
        <f>SUM(D9:D21)</f>
        <v>523742.19999999995</v>
      </c>
      <c r="E7" s="116">
        <f>SUM(E9:E21)</f>
        <v>100</v>
      </c>
      <c r="F7" s="117">
        <f>SUM(F8:F21)</f>
        <v>546644.19999999995</v>
      </c>
      <c r="G7" s="118">
        <f t="shared" ref="G7:Q7" si="0">SUM(G9:G21)</f>
        <v>99.999999999999986</v>
      </c>
      <c r="H7" s="116">
        <f t="shared" si="0"/>
        <v>615989.6</v>
      </c>
      <c r="I7" s="118">
        <f t="shared" si="0"/>
        <v>100</v>
      </c>
      <c r="J7" s="99">
        <f t="shared" si="0"/>
        <v>545720.29999999993</v>
      </c>
      <c r="K7" s="99">
        <f t="shared" si="0"/>
        <v>100</v>
      </c>
      <c r="L7" s="99">
        <f t="shared" si="0"/>
        <v>637523.19999999995</v>
      </c>
      <c r="M7" s="99">
        <f t="shared" si="0"/>
        <v>100.00000000000001</v>
      </c>
      <c r="N7" s="99">
        <f t="shared" si="0"/>
        <v>674929.8</v>
      </c>
      <c r="O7" s="99">
        <f t="shared" si="0"/>
        <v>100</v>
      </c>
      <c r="P7" s="99">
        <f t="shared" si="0"/>
        <v>754631.99999999988</v>
      </c>
      <c r="Q7" s="99">
        <f t="shared" si="0"/>
        <v>100.00000000000001</v>
      </c>
      <c r="R7" s="117">
        <f t="shared" ref="R7:U7" si="1">SUM(R9:R21)</f>
        <v>882470.5</v>
      </c>
      <c r="S7" s="117">
        <f t="shared" si="1"/>
        <v>99.999999999999986</v>
      </c>
      <c r="T7" s="117">
        <f t="shared" si="1"/>
        <v>743152</v>
      </c>
      <c r="U7" s="117">
        <f t="shared" si="1"/>
        <v>100</v>
      </c>
      <c r="V7" s="117">
        <f t="shared" ref="V7:W7" si="2">SUM(V9:V21)</f>
        <v>853174.70000000007</v>
      </c>
      <c r="W7" s="99">
        <f t="shared" si="2"/>
        <v>99.999999999999986</v>
      </c>
      <c r="Y7" s="380"/>
    </row>
    <row r="8" spans="1:25" x14ac:dyDescent="0.25">
      <c r="A8" s="112" t="s">
        <v>20</v>
      </c>
      <c r="B8" s="99"/>
      <c r="C8" s="115"/>
      <c r="D8" s="99"/>
      <c r="E8" s="116"/>
      <c r="F8" s="119"/>
      <c r="G8" s="120"/>
      <c r="H8" s="119"/>
      <c r="I8" s="119"/>
      <c r="J8" s="99"/>
      <c r="K8" s="119"/>
      <c r="L8" s="119"/>
      <c r="M8" s="119"/>
      <c r="N8" s="119"/>
      <c r="O8" s="119"/>
      <c r="P8" s="10"/>
      <c r="Q8" s="10"/>
      <c r="R8" s="382"/>
      <c r="S8" s="382"/>
      <c r="T8" s="382"/>
      <c r="U8" s="382"/>
      <c r="V8" s="382"/>
      <c r="W8" s="10"/>
      <c r="Y8" s="380"/>
    </row>
    <row r="9" spans="1:25" ht="31.5" x14ac:dyDescent="0.25">
      <c r="A9" s="112" t="s">
        <v>31</v>
      </c>
      <c r="B9" s="99">
        <v>39250.6</v>
      </c>
      <c r="C9" s="116">
        <v>7.8</v>
      </c>
      <c r="D9" s="117">
        <v>40379.300000000003</v>
      </c>
      <c r="E9" s="120">
        <v>7.7</v>
      </c>
      <c r="F9" s="117">
        <v>35631.9</v>
      </c>
      <c r="G9" s="120">
        <v>6.5</v>
      </c>
      <c r="H9" s="99">
        <v>38498.800000000003</v>
      </c>
      <c r="I9" s="119">
        <v>6.2</v>
      </c>
      <c r="J9" s="99">
        <v>37990.5</v>
      </c>
      <c r="K9" s="119">
        <v>7.1</v>
      </c>
      <c r="L9" s="99">
        <v>43917.9</v>
      </c>
      <c r="M9" s="119">
        <v>6.9</v>
      </c>
      <c r="N9" s="99">
        <v>41132</v>
      </c>
      <c r="O9" s="119">
        <v>6.1</v>
      </c>
      <c r="P9" s="117">
        <v>50791.4</v>
      </c>
      <c r="Q9" s="126">
        <v>6.7</v>
      </c>
      <c r="R9" s="117">
        <v>63299.4</v>
      </c>
      <c r="S9" s="126">
        <v>7.2</v>
      </c>
      <c r="T9" s="117">
        <v>87173.9</v>
      </c>
      <c r="U9" s="126">
        <v>11.7</v>
      </c>
      <c r="V9" s="117">
        <v>93344.3</v>
      </c>
      <c r="W9" s="126">
        <v>10.9</v>
      </c>
      <c r="Y9" s="380"/>
    </row>
    <row r="10" spans="1:25" x14ac:dyDescent="0.25">
      <c r="A10" s="112" t="s">
        <v>11</v>
      </c>
      <c r="B10" s="99">
        <v>1061.9000000000001</v>
      </c>
      <c r="C10" s="116">
        <v>0.2</v>
      </c>
      <c r="D10" s="117">
        <v>1118.2</v>
      </c>
      <c r="E10" s="120">
        <v>0.2</v>
      </c>
      <c r="F10" s="117">
        <v>1316.9</v>
      </c>
      <c r="G10" s="120">
        <v>0.2</v>
      </c>
      <c r="H10" s="99">
        <v>1412.3</v>
      </c>
      <c r="I10" s="119">
        <v>0.2</v>
      </c>
      <c r="J10" s="99">
        <v>1351.9</v>
      </c>
      <c r="K10" s="119">
        <v>0.2</v>
      </c>
      <c r="L10" s="99">
        <v>1505.3</v>
      </c>
      <c r="M10" s="119">
        <v>0.2</v>
      </c>
      <c r="N10" s="99">
        <v>1472.5</v>
      </c>
      <c r="O10" s="119">
        <v>0.2</v>
      </c>
      <c r="P10" s="117">
        <v>1782</v>
      </c>
      <c r="Q10" s="126">
        <v>0.2</v>
      </c>
      <c r="R10" s="117">
        <v>2128.3000000000002</v>
      </c>
      <c r="S10" s="126">
        <v>0.2</v>
      </c>
      <c r="T10" s="117">
        <v>2449.8000000000002</v>
      </c>
      <c r="U10" s="126">
        <v>0.3</v>
      </c>
      <c r="V10" s="117">
        <v>2513.9</v>
      </c>
      <c r="W10" s="126">
        <v>0.3</v>
      </c>
      <c r="Y10" s="380"/>
    </row>
    <row r="11" spans="1:25" ht="63" x14ac:dyDescent="0.25">
      <c r="A11" s="112" t="s">
        <v>32</v>
      </c>
      <c r="B11" s="99">
        <v>1979.7</v>
      </c>
      <c r="C11" s="116">
        <v>0.4</v>
      </c>
      <c r="D11" s="117">
        <v>2447.5</v>
      </c>
      <c r="E11" s="120">
        <v>0.5</v>
      </c>
      <c r="F11" s="117">
        <v>1731.2</v>
      </c>
      <c r="G11" s="120">
        <v>0.3</v>
      </c>
      <c r="H11" s="99">
        <v>1163.5999999999999</v>
      </c>
      <c r="I11" s="119">
        <v>0.2</v>
      </c>
      <c r="J11" s="99">
        <v>1000</v>
      </c>
      <c r="K11" s="119">
        <v>0.2</v>
      </c>
      <c r="L11" s="99">
        <v>1366.7</v>
      </c>
      <c r="M11" s="119">
        <v>0.2</v>
      </c>
      <c r="N11" s="99">
        <v>1366.7</v>
      </c>
      <c r="O11" s="119">
        <v>0.2</v>
      </c>
      <c r="P11" s="117">
        <v>1466.7</v>
      </c>
      <c r="Q11" s="126">
        <v>0.2</v>
      </c>
      <c r="R11" s="117">
        <v>9161.2999999999993</v>
      </c>
      <c r="S11" s="126">
        <v>1.1000000000000001</v>
      </c>
      <c r="T11" s="117">
        <v>1916.7</v>
      </c>
      <c r="U11" s="126">
        <v>0.3</v>
      </c>
      <c r="V11" s="117">
        <v>2281.8000000000002</v>
      </c>
      <c r="W11" s="126">
        <v>0.3</v>
      </c>
      <c r="Y11" s="380"/>
    </row>
    <row r="12" spans="1:25" x14ac:dyDescent="0.25">
      <c r="A12" s="112" t="s">
        <v>13</v>
      </c>
      <c r="B12" s="99">
        <v>18332.7</v>
      </c>
      <c r="C12" s="116">
        <v>3.6</v>
      </c>
      <c r="D12" s="117">
        <v>23268.400000000001</v>
      </c>
      <c r="E12" s="120">
        <v>4.4000000000000004</v>
      </c>
      <c r="F12" s="117">
        <v>20168.099999999999</v>
      </c>
      <c r="G12" s="120">
        <v>3.7</v>
      </c>
      <c r="H12" s="99">
        <v>22259</v>
      </c>
      <c r="I12" s="119">
        <v>3.6</v>
      </c>
      <c r="J12" s="99">
        <v>28272.400000000001</v>
      </c>
      <c r="K12" s="119">
        <v>5.2</v>
      </c>
      <c r="L12" s="99">
        <v>33772.699999999997</v>
      </c>
      <c r="M12" s="119">
        <v>5.3</v>
      </c>
      <c r="N12" s="99">
        <v>24683.7</v>
      </c>
      <c r="O12" s="119">
        <v>3.7</v>
      </c>
      <c r="P12" s="117">
        <v>40408.699999999997</v>
      </c>
      <c r="Q12" s="126">
        <v>5.4</v>
      </c>
      <c r="R12" s="117">
        <v>60832.3</v>
      </c>
      <c r="S12" s="126">
        <v>6.9</v>
      </c>
      <c r="T12" s="117">
        <v>53343.5</v>
      </c>
      <c r="U12" s="126">
        <v>7.2</v>
      </c>
      <c r="V12" s="117">
        <v>38993.800000000003</v>
      </c>
      <c r="W12" s="126">
        <v>4.5999999999999996</v>
      </c>
      <c r="Y12" s="380"/>
    </row>
    <row r="13" spans="1:25" ht="31.5" x14ac:dyDescent="0.25">
      <c r="A13" s="112" t="s">
        <v>14</v>
      </c>
      <c r="B13" s="99">
        <v>66360.899999999994</v>
      </c>
      <c r="C13" s="116">
        <v>13.2</v>
      </c>
      <c r="D13" s="117">
        <v>57692.2</v>
      </c>
      <c r="E13" s="120">
        <v>11</v>
      </c>
      <c r="F13" s="117">
        <v>66444.800000000003</v>
      </c>
      <c r="G13" s="120">
        <v>12.2</v>
      </c>
      <c r="H13" s="99">
        <v>48427.1</v>
      </c>
      <c r="I13" s="119">
        <v>7.9</v>
      </c>
      <c r="J13" s="99">
        <v>75484.2</v>
      </c>
      <c r="K13" s="119">
        <v>13.8</v>
      </c>
      <c r="L13" s="99">
        <v>65491.7</v>
      </c>
      <c r="M13" s="119">
        <v>10.3</v>
      </c>
      <c r="N13" s="99">
        <v>50093.8</v>
      </c>
      <c r="O13" s="119">
        <v>7.4</v>
      </c>
      <c r="P13" s="117">
        <v>38141</v>
      </c>
      <c r="Q13" s="126">
        <v>5.0999999999999996</v>
      </c>
      <c r="R13" s="117">
        <v>51219.199999999997</v>
      </c>
      <c r="S13" s="126">
        <v>5.8</v>
      </c>
      <c r="T13" s="117">
        <v>26550.799999999999</v>
      </c>
      <c r="U13" s="126">
        <v>3.6</v>
      </c>
      <c r="V13" s="117">
        <v>101732.7</v>
      </c>
      <c r="W13" s="126">
        <v>11.9</v>
      </c>
      <c r="Y13" s="380"/>
    </row>
    <row r="14" spans="1:25" x14ac:dyDescent="0.25">
      <c r="A14" s="112" t="s">
        <v>240</v>
      </c>
      <c r="B14" s="99">
        <v>0</v>
      </c>
      <c r="C14" s="116">
        <v>0</v>
      </c>
      <c r="D14" s="117">
        <v>0</v>
      </c>
      <c r="E14" s="120">
        <v>0</v>
      </c>
      <c r="F14" s="117">
        <v>0</v>
      </c>
      <c r="G14" s="120">
        <v>0</v>
      </c>
      <c r="H14" s="99">
        <v>0</v>
      </c>
      <c r="I14" s="119">
        <v>0</v>
      </c>
      <c r="J14" s="99">
        <v>0</v>
      </c>
      <c r="K14" s="119">
        <v>0</v>
      </c>
      <c r="L14" s="99">
        <v>0</v>
      </c>
      <c r="M14" s="119">
        <v>0</v>
      </c>
      <c r="N14" s="99">
        <v>0</v>
      </c>
      <c r="O14" s="119">
        <v>0</v>
      </c>
      <c r="P14" s="117">
        <v>5399.5</v>
      </c>
      <c r="Q14" s="126">
        <v>0.7</v>
      </c>
      <c r="R14" s="117">
        <v>1449.5</v>
      </c>
      <c r="S14" s="126">
        <v>0.2</v>
      </c>
      <c r="T14" s="117">
        <v>517.70000000000005</v>
      </c>
      <c r="U14" s="126">
        <v>0.1</v>
      </c>
      <c r="V14" s="117">
        <v>2789.8</v>
      </c>
      <c r="W14" s="126">
        <v>0.3</v>
      </c>
      <c r="Y14" s="380"/>
    </row>
    <row r="15" spans="1:25" x14ac:dyDescent="0.25">
      <c r="A15" s="112" t="s">
        <v>15</v>
      </c>
      <c r="B15" s="99">
        <v>194308.5</v>
      </c>
      <c r="C15" s="116">
        <v>38.700000000000003</v>
      </c>
      <c r="D15" s="117">
        <v>229236.3</v>
      </c>
      <c r="E15" s="120">
        <v>43.8</v>
      </c>
      <c r="F15" s="117">
        <v>257838.7</v>
      </c>
      <c r="G15" s="120">
        <v>47.2</v>
      </c>
      <c r="H15" s="99">
        <v>327162.3</v>
      </c>
      <c r="I15" s="119">
        <v>53.1</v>
      </c>
      <c r="J15" s="99">
        <v>298549.59999999998</v>
      </c>
      <c r="K15" s="119">
        <v>54.7</v>
      </c>
      <c r="L15" s="99">
        <v>354979.8</v>
      </c>
      <c r="M15" s="119">
        <v>55.7</v>
      </c>
      <c r="N15" s="99">
        <v>366330.3</v>
      </c>
      <c r="O15" s="119">
        <v>54.3</v>
      </c>
      <c r="P15" s="117">
        <v>376776.6</v>
      </c>
      <c r="Q15" s="126">
        <v>49.9</v>
      </c>
      <c r="R15" s="117">
        <v>422221.1</v>
      </c>
      <c r="S15" s="126">
        <v>47.8</v>
      </c>
      <c r="T15" s="117">
        <v>395466.9</v>
      </c>
      <c r="U15" s="126">
        <v>53.2</v>
      </c>
      <c r="V15" s="117">
        <v>440982.5</v>
      </c>
      <c r="W15" s="126">
        <v>51.7</v>
      </c>
      <c r="Y15" s="380"/>
    </row>
    <row r="16" spans="1:25" x14ac:dyDescent="0.25">
      <c r="A16" s="112" t="s">
        <v>16</v>
      </c>
      <c r="B16" s="99">
        <v>16814.2</v>
      </c>
      <c r="C16" s="116">
        <v>3.4</v>
      </c>
      <c r="D16" s="117">
        <v>23257.1</v>
      </c>
      <c r="E16" s="120">
        <v>4.4000000000000004</v>
      </c>
      <c r="F16" s="117">
        <v>40822.6</v>
      </c>
      <c r="G16" s="120">
        <v>7.5</v>
      </c>
      <c r="H16" s="99">
        <v>43364.9</v>
      </c>
      <c r="I16" s="119">
        <v>7.1</v>
      </c>
      <c r="J16" s="99">
        <v>40383.599999999999</v>
      </c>
      <c r="K16" s="119">
        <v>7.4</v>
      </c>
      <c r="L16" s="99">
        <v>49455.3</v>
      </c>
      <c r="M16" s="119">
        <v>7.7</v>
      </c>
      <c r="N16" s="99">
        <v>55939.199999999997</v>
      </c>
      <c r="O16" s="119">
        <v>8.3000000000000007</v>
      </c>
      <c r="P16" s="117">
        <v>69778.899999999994</v>
      </c>
      <c r="Q16" s="126">
        <v>9.3000000000000007</v>
      </c>
      <c r="R16" s="117">
        <v>74548.5</v>
      </c>
      <c r="S16" s="126">
        <v>8.4</v>
      </c>
      <c r="T16" s="117">
        <v>56203.6</v>
      </c>
      <c r="U16" s="126">
        <v>7.6</v>
      </c>
      <c r="V16" s="117">
        <v>60131.9</v>
      </c>
      <c r="W16" s="126">
        <v>7.1</v>
      </c>
      <c r="Y16" s="380"/>
    </row>
    <row r="17" spans="1:25" x14ac:dyDescent="0.25">
      <c r="A17" s="112" t="s">
        <v>17</v>
      </c>
      <c r="B17" s="99">
        <v>11138</v>
      </c>
      <c r="C17" s="116">
        <v>2.2000000000000002</v>
      </c>
      <c r="D17" s="117">
        <v>1485.4</v>
      </c>
      <c r="E17" s="120">
        <v>0.3</v>
      </c>
      <c r="F17" s="117">
        <v>652.70000000000005</v>
      </c>
      <c r="G17" s="120">
        <v>0.1</v>
      </c>
      <c r="H17" s="99">
        <v>0</v>
      </c>
      <c r="I17" s="121">
        <v>0</v>
      </c>
      <c r="J17" s="99">
        <v>550.5</v>
      </c>
      <c r="K17" s="119">
        <v>0.1</v>
      </c>
      <c r="L17" s="99">
        <v>670.3</v>
      </c>
      <c r="M17" s="119">
        <v>0.1</v>
      </c>
      <c r="N17" s="99">
        <v>0</v>
      </c>
      <c r="O17" s="119">
        <v>0</v>
      </c>
      <c r="P17" s="117">
        <v>0</v>
      </c>
      <c r="Q17" s="126">
        <v>0</v>
      </c>
      <c r="R17" s="117">
        <v>587.9</v>
      </c>
      <c r="S17" s="126">
        <v>0.1</v>
      </c>
      <c r="T17" s="117">
        <v>0</v>
      </c>
      <c r="U17" s="126">
        <v>0</v>
      </c>
      <c r="V17" s="117">
        <v>926.5</v>
      </c>
      <c r="W17" s="126">
        <v>0.1</v>
      </c>
      <c r="Y17" s="380"/>
    </row>
    <row r="18" spans="1:25" x14ac:dyDescent="0.25">
      <c r="A18" s="112" t="s">
        <v>18</v>
      </c>
      <c r="B18" s="99">
        <v>82191.600000000006</v>
      </c>
      <c r="C18" s="116">
        <v>16.3</v>
      </c>
      <c r="D18" s="117">
        <v>86251</v>
      </c>
      <c r="E18" s="120">
        <v>16.5</v>
      </c>
      <c r="F18" s="117">
        <v>92502.2</v>
      </c>
      <c r="G18" s="120">
        <v>16.899999999999999</v>
      </c>
      <c r="H18" s="99">
        <v>91805.3</v>
      </c>
      <c r="I18" s="119">
        <v>14.9</v>
      </c>
      <c r="J18" s="99">
        <v>30693.3</v>
      </c>
      <c r="K18" s="119">
        <v>5.6</v>
      </c>
      <c r="L18" s="99">
        <v>37346.1</v>
      </c>
      <c r="M18" s="119">
        <v>5.9</v>
      </c>
      <c r="N18" s="99">
        <v>38551.5</v>
      </c>
      <c r="O18" s="119">
        <v>5.7</v>
      </c>
      <c r="P18" s="117">
        <v>50573.5</v>
      </c>
      <c r="Q18" s="126">
        <v>6.7</v>
      </c>
      <c r="R18" s="117">
        <v>79613.899999999994</v>
      </c>
      <c r="S18" s="126">
        <v>9</v>
      </c>
      <c r="T18" s="117">
        <v>29408.1</v>
      </c>
      <c r="U18" s="162">
        <v>3.9</v>
      </c>
      <c r="V18" s="117">
        <v>16985.3</v>
      </c>
      <c r="W18" s="162">
        <v>2</v>
      </c>
      <c r="Y18" s="380"/>
    </row>
    <row r="19" spans="1:25" ht="31.5" x14ac:dyDescent="0.25">
      <c r="A19" s="112" t="s">
        <v>19</v>
      </c>
      <c r="B19" s="99">
        <v>1797.6</v>
      </c>
      <c r="C19" s="116">
        <v>0.4</v>
      </c>
      <c r="D19" s="117">
        <v>3976.1</v>
      </c>
      <c r="E19" s="120">
        <v>0.8</v>
      </c>
      <c r="F19" s="117">
        <v>3303.7</v>
      </c>
      <c r="G19" s="120">
        <v>0.6</v>
      </c>
      <c r="H19" s="99">
        <v>2696.2</v>
      </c>
      <c r="I19" s="119">
        <v>0.48</v>
      </c>
      <c r="J19" s="99">
        <v>2906.9</v>
      </c>
      <c r="K19" s="119">
        <v>0.5</v>
      </c>
      <c r="L19" s="99">
        <v>4272.2</v>
      </c>
      <c r="M19" s="119">
        <v>0.7</v>
      </c>
      <c r="N19" s="99">
        <v>4257.3</v>
      </c>
      <c r="O19" s="119">
        <v>0.6</v>
      </c>
      <c r="P19" s="117">
        <v>14399.7</v>
      </c>
      <c r="Q19" s="126">
        <v>1.9</v>
      </c>
      <c r="R19" s="117">
        <v>20056.599999999999</v>
      </c>
      <c r="S19" s="126">
        <v>2.2999999999999998</v>
      </c>
      <c r="T19" s="117">
        <v>17142.599999999999</v>
      </c>
      <c r="U19" s="126">
        <v>2.2999999999999998</v>
      </c>
      <c r="V19" s="117">
        <v>23085.599999999999</v>
      </c>
      <c r="W19" s="126">
        <v>2.7</v>
      </c>
      <c r="Y19" s="380"/>
    </row>
    <row r="20" spans="1:25" ht="47.25" x14ac:dyDescent="0.25">
      <c r="A20" s="112" t="s">
        <v>48</v>
      </c>
      <c r="B20" s="99">
        <v>0</v>
      </c>
      <c r="C20" s="116">
        <v>0</v>
      </c>
      <c r="D20" s="117">
        <v>0</v>
      </c>
      <c r="E20" s="122">
        <v>0</v>
      </c>
      <c r="F20" s="117">
        <v>0</v>
      </c>
      <c r="G20" s="122">
        <v>0</v>
      </c>
      <c r="H20" s="99">
        <v>145.4</v>
      </c>
      <c r="I20" s="119">
        <v>0.02</v>
      </c>
      <c r="J20" s="99">
        <v>0</v>
      </c>
      <c r="K20" s="119">
        <v>0</v>
      </c>
      <c r="L20" s="99">
        <v>0</v>
      </c>
      <c r="M20" s="119">
        <v>0</v>
      </c>
      <c r="N20" s="99">
        <v>0</v>
      </c>
      <c r="O20" s="119">
        <v>0</v>
      </c>
      <c r="P20" s="117">
        <v>0</v>
      </c>
      <c r="Q20" s="126">
        <v>0</v>
      </c>
      <c r="R20" s="117">
        <v>0</v>
      </c>
      <c r="S20" s="126">
        <v>0</v>
      </c>
      <c r="T20" s="117">
        <v>0</v>
      </c>
      <c r="U20" s="126">
        <v>0</v>
      </c>
      <c r="V20" s="117">
        <v>0</v>
      </c>
      <c r="W20" s="126">
        <v>0</v>
      </c>
      <c r="Y20" s="380"/>
    </row>
    <row r="21" spans="1:25" ht="47.25" x14ac:dyDescent="0.25">
      <c r="A21" s="112" t="s">
        <v>9</v>
      </c>
      <c r="B21" s="99">
        <v>69547.3</v>
      </c>
      <c r="C21" s="116">
        <v>13.8</v>
      </c>
      <c r="D21" s="117">
        <v>54630.7</v>
      </c>
      <c r="E21" s="120">
        <v>10.4</v>
      </c>
      <c r="F21" s="117">
        <v>26231.4</v>
      </c>
      <c r="G21" s="120">
        <v>4.8</v>
      </c>
      <c r="H21" s="99">
        <v>39054.699999999997</v>
      </c>
      <c r="I21" s="119">
        <v>6.3</v>
      </c>
      <c r="J21" s="99">
        <v>28537.4</v>
      </c>
      <c r="K21" s="119">
        <v>5.2</v>
      </c>
      <c r="L21" s="99">
        <v>44745.2</v>
      </c>
      <c r="M21" s="119">
        <v>7</v>
      </c>
      <c r="N21" s="99">
        <v>91102.8</v>
      </c>
      <c r="O21" s="119">
        <v>13.5</v>
      </c>
      <c r="P21" s="117">
        <v>105114</v>
      </c>
      <c r="Q21" s="126">
        <v>13.9</v>
      </c>
      <c r="R21" s="117">
        <v>97352.5</v>
      </c>
      <c r="S21" s="126">
        <v>11</v>
      </c>
      <c r="T21" s="117">
        <v>72978.399999999994</v>
      </c>
      <c r="U21" s="126">
        <v>9.8000000000000007</v>
      </c>
      <c r="V21" s="117">
        <v>69406.600000000006</v>
      </c>
      <c r="W21" s="126">
        <v>8.1</v>
      </c>
      <c r="Y21" s="380"/>
    </row>
  </sheetData>
  <mergeCells count="1">
    <mergeCell ref="A3:W3"/>
  </mergeCells>
  <phoneticPr fontId="22" type="noConversion"/>
  <pageMargins left="0.59055118110236227" right="0.59055118110236227" top="1.1811023622047245" bottom="0.78740157480314965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14"/>
  <sheetViews>
    <sheetView topLeftCell="A16" workbookViewId="0"/>
  </sheetViews>
  <sheetFormatPr defaultRowHeight="12.75" x14ac:dyDescent="0.2"/>
  <cols>
    <col min="15" max="15" width="0" hidden="1" customWidth="1"/>
  </cols>
  <sheetData>
    <row r="1" spans="1:15" x14ac:dyDescent="0.2">
      <c r="A1" s="5" t="s">
        <v>378</v>
      </c>
    </row>
    <row r="2" spans="1:15" x14ac:dyDescent="0.2"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240</v>
      </c>
      <c r="H2" t="s">
        <v>15</v>
      </c>
      <c r="I2" t="s">
        <v>16</v>
      </c>
      <c r="J2" t="s">
        <v>17</v>
      </c>
      <c r="K2" t="s">
        <v>18</v>
      </c>
      <c r="L2" t="s">
        <v>19</v>
      </c>
      <c r="M2" t="s">
        <v>82</v>
      </c>
      <c r="N2" t="s">
        <v>9</v>
      </c>
    </row>
    <row r="3" spans="1:15" hidden="1" x14ac:dyDescent="0.2">
      <c r="A3" t="s">
        <v>0</v>
      </c>
      <c r="B3">
        <v>8.8000000000000007</v>
      </c>
      <c r="C3">
        <v>0</v>
      </c>
      <c r="D3">
        <v>0</v>
      </c>
      <c r="E3">
        <v>3.7</v>
      </c>
      <c r="F3">
        <v>6.9</v>
      </c>
      <c r="H3">
        <v>38.700000000000003</v>
      </c>
      <c r="I3">
        <v>2.6</v>
      </c>
      <c r="J3">
        <v>0.6</v>
      </c>
      <c r="K3">
        <v>17.5</v>
      </c>
      <c r="L3">
        <v>0</v>
      </c>
      <c r="N3">
        <v>21.2</v>
      </c>
      <c r="O3">
        <f t="shared" ref="O3:O14" si="0">SUM(B3:N3)</f>
        <v>100.00000000000001</v>
      </c>
    </row>
    <row r="4" spans="1:15" hidden="1" x14ac:dyDescent="0.2">
      <c r="A4" t="s">
        <v>1</v>
      </c>
      <c r="B4">
        <v>7.8</v>
      </c>
      <c r="C4">
        <v>0.2</v>
      </c>
      <c r="D4">
        <v>0.4</v>
      </c>
      <c r="E4">
        <v>3.6</v>
      </c>
      <c r="F4">
        <v>13.2</v>
      </c>
      <c r="H4">
        <v>38.700000000000003</v>
      </c>
      <c r="I4">
        <v>3.4</v>
      </c>
      <c r="J4">
        <v>2.2000000000000002</v>
      </c>
      <c r="K4">
        <v>16.3</v>
      </c>
      <c r="L4">
        <v>0.4</v>
      </c>
      <c r="M4">
        <v>0</v>
      </c>
      <c r="N4">
        <v>13.8</v>
      </c>
      <c r="O4">
        <f t="shared" si="0"/>
        <v>100.00000000000001</v>
      </c>
    </row>
    <row r="5" spans="1:15" hidden="1" x14ac:dyDescent="0.2">
      <c r="A5" t="s">
        <v>43</v>
      </c>
      <c r="B5">
        <v>7.7</v>
      </c>
      <c r="C5">
        <v>0.2</v>
      </c>
      <c r="D5">
        <v>0.5</v>
      </c>
      <c r="E5">
        <v>4.4000000000000004</v>
      </c>
      <c r="F5">
        <v>11</v>
      </c>
      <c r="H5">
        <v>43.8</v>
      </c>
      <c r="I5">
        <v>4.4000000000000004</v>
      </c>
      <c r="J5">
        <v>0.3</v>
      </c>
      <c r="K5">
        <v>16.5</v>
      </c>
      <c r="L5">
        <v>0.8</v>
      </c>
      <c r="M5">
        <v>0</v>
      </c>
      <c r="N5">
        <v>10.4</v>
      </c>
      <c r="O5">
        <f t="shared" si="0"/>
        <v>100</v>
      </c>
    </row>
    <row r="6" spans="1:15" hidden="1" x14ac:dyDescent="0.2">
      <c r="A6" s="16" t="s">
        <v>47</v>
      </c>
      <c r="B6">
        <v>6.5</v>
      </c>
      <c r="C6">
        <v>0.2</v>
      </c>
      <c r="D6">
        <v>0.3</v>
      </c>
      <c r="E6">
        <v>3.7</v>
      </c>
      <c r="F6">
        <v>12.1</v>
      </c>
      <c r="H6">
        <v>47.3</v>
      </c>
      <c r="I6">
        <v>7.5</v>
      </c>
      <c r="J6">
        <v>0.1</v>
      </c>
      <c r="K6">
        <v>16.899999999999999</v>
      </c>
      <c r="L6">
        <v>0.6</v>
      </c>
      <c r="M6">
        <v>0</v>
      </c>
      <c r="N6">
        <v>4.8</v>
      </c>
      <c r="O6">
        <f t="shared" si="0"/>
        <v>99.999999999999986</v>
      </c>
    </row>
    <row r="7" spans="1:15" x14ac:dyDescent="0.2">
      <c r="A7" s="16" t="s">
        <v>81</v>
      </c>
      <c r="B7">
        <v>6.2</v>
      </c>
      <c r="C7">
        <v>0.2</v>
      </c>
      <c r="D7">
        <v>0.2</v>
      </c>
      <c r="E7">
        <v>3.6</v>
      </c>
      <c r="F7">
        <v>7.9</v>
      </c>
      <c r="G7">
        <v>0</v>
      </c>
      <c r="H7">
        <v>53.1</v>
      </c>
      <c r="I7">
        <v>7.1</v>
      </c>
      <c r="J7">
        <v>0</v>
      </c>
      <c r="K7">
        <v>14.9</v>
      </c>
      <c r="L7">
        <v>0.48</v>
      </c>
      <c r="M7">
        <v>0.02</v>
      </c>
      <c r="N7">
        <v>6.3</v>
      </c>
      <c r="O7">
        <f t="shared" si="0"/>
        <v>100</v>
      </c>
    </row>
    <row r="8" spans="1:15" x14ac:dyDescent="0.2">
      <c r="A8" s="16" t="s">
        <v>102</v>
      </c>
      <c r="B8">
        <v>7.1</v>
      </c>
      <c r="C8">
        <v>0.2</v>
      </c>
      <c r="D8">
        <v>0.2</v>
      </c>
      <c r="E8">
        <v>5.2</v>
      </c>
      <c r="F8">
        <v>13.8</v>
      </c>
      <c r="G8">
        <v>0</v>
      </c>
      <c r="H8">
        <v>54.7</v>
      </c>
      <c r="I8">
        <v>7.4</v>
      </c>
      <c r="J8">
        <v>0.1</v>
      </c>
      <c r="K8">
        <v>5.6</v>
      </c>
      <c r="L8">
        <v>0.5</v>
      </c>
      <c r="M8">
        <v>0</v>
      </c>
      <c r="N8">
        <v>5.2</v>
      </c>
      <c r="O8">
        <f t="shared" si="0"/>
        <v>100</v>
      </c>
    </row>
    <row r="9" spans="1:15" x14ac:dyDescent="0.2">
      <c r="A9" s="16" t="s">
        <v>119</v>
      </c>
      <c r="B9">
        <v>6.9</v>
      </c>
      <c r="C9">
        <v>0.2</v>
      </c>
      <c r="D9">
        <v>0.2</v>
      </c>
      <c r="E9">
        <v>5.3</v>
      </c>
      <c r="F9">
        <v>10.3</v>
      </c>
      <c r="G9">
        <v>0</v>
      </c>
      <c r="H9">
        <v>55.7</v>
      </c>
      <c r="I9">
        <v>7.7</v>
      </c>
      <c r="J9">
        <v>0.1</v>
      </c>
      <c r="K9">
        <v>5.9</v>
      </c>
      <c r="L9">
        <v>0.7</v>
      </c>
      <c r="M9">
        <v>0</v>
      </c>
      <c r="N9">
        <v>7</v>
      </c>
      <c r="O9">
        <f t="shared" si="0"/>
        <v>100.00000000000001</v>
      </c>
    </row>
    <row r="10" spans="1:15" x14ac:dyDescent="0.2">
      <c r="A10" s="5" t="s">
        <v>185</v>
      </c>
      <c r="B10">
        <v>6.1</v>
      </c>
      <c r="C10">
        <v>0.2</v>
      </c>
      <c r="D10">
        <v>0.2</v>
      </c>
      <c r="E10">
        <v>3.7</v>
      </c>
      <c r="F10">
        <v>7.4</v>
      </c>
      <c r="G10">
        <v>0</v>
      </c>
      <c r="H10">
        <v>54.3</v>
      </c>
      <c r="I10">
        <v>8.3000000000000007</v>
      </c>
      <c r="J10">
        <v>0</v>
      </c>
      <c r="K10">
        <v>5.7</v>
      </c>
      <c r="L10">
        <v>0.6</v>
      </c>
      <c r="M10">
        <v>0</v>
      </c>
      <c r="N10">
        <v>13.5</v>
      </c>
      <c r="O10">
        <f t="shared" si="0"/>
        <v>100</v>
      </c>
    </row>
    <row r="11" spans="1:15" x14ac:dyDescent="0.2">
      <c r="A11" s="16" t="s">
        <v>241</v>
      </c>
      <c r="B11">
        <v>6.7</v>
      </c>
      <c r="C11">
        <v>0.2</v>
      </c>
      <c r="D11">
        <v>0.2</v>
      </c>
      <c r="E11">
        <v>5.4</v>
      </c>
      <c r="F11">
        <v>5.0999999999999996</v>
      </c>
      <c r="G11">
        <v>0.7</v>
      </c>
      <c r="H11">
        <v>49.9</v>
      </c>
      <c r="I11">
        <v>9.3000000000000007</v>
      </c>
      <c r="J11">
        <v>0</v>
      </c>
      <c r="K11">
        <v>6.7</v>
      </c>
      <c r="L11">
        <v>1.9</v>
      </c>
      <c r="M11">
        <v>0</v>
      </c>
      <c r="N11">
        <v>13.9</v>
      </c>
      <c r="O11">
        <f t="shared" si="0"/>
        <v>100.00000000000001</v>
      </c>
    </row>
    <row r="12" spans="1:15" x14ac:dyDescent="0.2">
      <c r="A12" s="16" t="s">
        <v>284</v>
      </c>
      <c r="B12">
        <v>7.2</v>
      </c>
      <c r="C12">
        <v>0.2</v>
      </c>
      <c r="D12">
        <v>1.1000000000000001</v>
      </c>
      <c r="E12">
        <v>6.9</v>
      </c>
      <c r="F12">
        <v>5.8</v>
      </c>
      <c r="G12">
        <v>0.2</v>
      </c>
      <c r="H12">
        <v>47.8</v>
      </c>
      <c r="I12">
        <v>8.4</v>
      </c>
      <c r="J12">
        <v>0.1</v>
      </c>
      <c r="K12">
        <v>9</v>
      </c>
      <c r="L12">
        <v>2.2999999999999998</v>
      </c>
      <c r="M12">
        <v>0</v>
      </c>
      <c r="N12">
        <v>11</v>
      </c>
      <c r="O12">
        <f t="shared" si="0"/>
        <v>99.999999999999986</v>
      </c>
    </row>
    <row r="13" spans="1:15" x14ac:dyDescent="0.2">
      <c r="A13" s="16" t="s">
        <v>306</v>
      </c>
      <c r="B13">
        <v>11.7</v>
      </c>
      <c r="C13">
        <v>0.3</v>
      </c>
      <c r="D13">
        <v>0.3</v>
      </c>
      <c r="E13">
        <v>7.2</v>
      </c>
      <c r="F13">
        <v>3.6</v>
      </c>
      <c r="G13">
        <v>0.1</v>
      </c>
      <c r="H13">
        <v>53.2</v>
      </c>
      <c r="I13">
        <v>7.6</v>
      </c>
      <c r="J13">
        <v>0</v>
      </c>
      <c r="K13">
        <v>3.9</v>
      </c>
      <c r="L13">
        <v>2.2999999999999998</v>
      </c>
      <c r="M13">
        <v>0</v>
      </c>
      <c r="N13">
        <v>9.8000000000000007</v>
      </c>
      <c r="O13">
        <f t="shared" si="0"/>
        <v>100</v>
      </c>
    </row>
    <row r="14" spans="1:15" x14ac:dyDescent="0.2">
      <c r="A14" s="16" t="s">
        <v>377</v>
      </c>
      <c r="B14">
        <v>10.9</v>
      </c>
      <c r="C14">
        <v>0.3</v>
      </c>
      <c r="D14">
        <v>0.3</v>
      </c>
      <c r="E14">
        <v>4.5999999999999996</v>
      </c>
      <c r="F14">
        <v>11.9</v>
      </c>
      <c r="G14">
        <v>0.3</v>
      </c>
      <c r="H14">
        <v>51.7</v>
      </c>
      <c r="I14">
        <v>7.1</v>
      </c>
      <c r="J14">
        <v>0.1</v>
      </c>
      <c r="K14">
        <v>2</v>
      </c>
      <c r="L14">
        <v>2.7</v>
      </c>
      <c r="M14">
        <v>0</v>
      </c>
      <c r="N14">
        <v>8.1</v>
      </c>
      <c r="O14">
        <f t="shared" si="0"/>
        <v>99.999999999999986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13"/>
  <sheetViews>
    <sheetView workbookViewId="0">
      <selection activeCell="J13" sqref="J13"/>
    </sheetView>
  </sheetViews>
  <sheetFormatPr defaultRowHeight="12.75" x14ac:dyDescent="0.2"/>
  <sheetData>
    <row r="1" spans="1:10" x14ac:dyDescent="0.2">
      <c r="A1" s="12"/>
      <c r="B1" s="12" t="s">
        <v>2</v>
      </c>
      <c r="C1" s="12" t="s">
        <v>3</v>
      </c>
      <c r="D1" s="12" t="s">
        <v>4</v>
      </c>
      <c r="E1" s="12" t="s">
        <v>5</v>
      </c>
      <c r="F1" s="12" t="s">
        <v>6</v>
      </c>
      <c r="G1" s="12" t="s">
        <v>7</v>
      </c>
      <c r="H1" s="12" t="s">
        <v>8</v>
      </c>
      <c r="I1" s="12" t="s">
        <v>120</v>
      </c>
      <c r="J1" s="12" t="s">
        <v>221</v>
      </c>
    </row>
    <row r="2" spans="1:10" hidden="1" x14ac:dyDescent="0.2">
      <c r="A2" s="12" t="s">
        <v>0</v>
      </c>
      <c r="B2" s="12">
        <f t="shared" ref="B2:B13" si="0">SUM(C2:J2)</f>
        <v>416</v>
      </c>
      <c r="C2" s="12">
        <v>4</v>
      </c>
      <c r="D2" s="12">
        <v>66</v>
      </c>
      <c r="E2" s="12">
        <v>5</v>
      </c>
      <c r="F2" s="12">
        <v>160</v>
      </c>
      <c r="G2" s="12">
        <v>64</v>
      </c>
      <c r="H2" s="12">
        <v>29</v>
      </c>
      <c r="I2" s="12">
        <v>0</v>
      </c>
      <c r="J2" s="12">
        <v>88</v>
      </c>
    </row>
    <row r="3" spans="1:10" hidden="1" x14ac:dyDescent="0.2">
      <c r="A3" s="12" t="s">
        <v>1</v>
      </c>
      <c r="B3" s="12">
        <f t="shared" si="0"/>
        <v>503</v>
      </c>
      <c r="C3" s="12">
        <v>4</v>
      </c>
      <c r="D3" s="12">
        <v>81</v>
      </c>
      <c r="E3" s="12">
        <v>6</v>
      </c>
      <c r="F3" s="12">
        <v>190</v>
      </c>
      <c r="G3" s="12">
        <v>71</v>
      </c>
      <c r="H3" s="12">
        <v>46</v>
      </c>
      <c r="I3" s="12">
        <v>0</v>
      </c>
      <c r="J3" s="12">
        <v>105</v>
      </c>
    </row>
    <row r="4" spans="1:10" hidden="1" x14ac:dyDescent="0.2">
      <c r="A4" s="12" t="s">
        <v>43</v>
      </c>
      <c r="B4" s="12">
        <f t="shared" si="0"/>
        <v>524</v>
      </c>
      <c r="C4" s="12">
        <v>4</v>
      </c>
      <c r="D4" s="12">
        <v>79</v>
      </c>
      <c r="E4" s="12">
        <v>5</v>
      </c>
      <c r="F4" s="12">
        <v>227</v>
      </c>
      <c r="G4" s="12">
        <v>75</v>
      </c>
      <c r="H4" s="12">
        <v>41</v>
      </c>
      <c r="I4" s="12">
        <v>0</v>
      </c>
      <c r="J4" s="12">
        <v>93</v>
      </c>
    </row>
    <row r="5" spans="1:10" hidden="1" x14ac:dyDescent="0.2">
      <c r="A5" s="123" t="s">
        <v>47</v>
      </c>
      <c r="B5" s="12">
        <f t="shared" si="0"/>
        <v>547</v>
      </c>
      <c r="C5" s="12">
        <v>4</v>
      </c>
      <c r="D5" s="12">
        <v>99</v>
      </c>
      <c r="E5" s="12">
        <v>6</v>
      </c>
      <c r="F5" s="12">
        <v>255</v>
      </c>
      <c r="G5" s="12">
        <v>81</v>
      </c>
      <c r="H5" s="12">
        <v>43</v>
      </c>
      <c r="I5" s="12">
        <v>0</v>
      </c>
      <c r="J5" s="12">
        <v>59</v>
      </c>
    </row>
    <row r="6" spans="1:10" hidden="1" x14ac:dyDescent="0.2">
      <c r="A6" s="123" t="s">
        <v>81</v>
      </c>
      <c r="B6" s="12">
        <f t="shared" si="0"/>
        <v>610</v>
      </c>
      <c r="C6" s="12">
        <v>4</v>
      </c>
      <c r="D6" s="12">
        <v>107</v>
      </c>
      <c r="E6" s="12">
        <v>6</v>
      </c>
      <c r="F6" s="12">
        <v>316</v>
      </c>
      <c r="G6" s="12">
        <v>84</v>
      </c>
      <c r="H6" s="12">
        <v>44</v>
      </c>
      <c r="I6" s="12">
        <v>0</v>
      </c>
      <c r="J6" s="12">
        <v>49</v>
      </c>
    </row>
    <row r="7" spans="1:10" x14ac:dyDescent="0.2">
      <c r="A7" s="123" t="s">
        <v>102</v>
      </c>
      <c r="B7" s="12">
        <f t="shared" si="0"/>
        <v>546</v>
      </c>
      <c r="C7" s="12">
        <v>4</v>
      </c>
      <c r="D7" s="12">
        <v>107</v>
      </c>
      <c r="E7" s="12">
        <v>5</v>
      </c>
      <c r="F7" s="12">
        <v>293</v>
      </c>
      <c r="G7" s="12">
        <v>22</v>
      </c>
      <c r="H7" s="12">
        <v>54</v>
      </c>
      <c r="I7" s="12">
        <v>0</v>
      </c>
      <c r="J7" s="12">
        <v>61</v>
      </c>
    </row>
    <row r="8" spans="1:10" ht="14.25" customHeight="1" x14ac:dyDescent="0.2">
      <c r="A8" s="12" t="s">
        <v>119</v>
      </c>
      <c r="B8" s="12">
        <f t="shared" si="0"/>
        <v>638</v>
      </c>
      <c r="C8" s="12">
        <v>4</v>
      </c>
      <c r="D8" s="12">
        <v>130</v>
      </c>
      <c r="E8" s="12">
        <v>7</v>
      </c>
      <c r="F8" s="12">
        <v>348</v>
      </c>
      <c r="G8" s="12">
        <v>22</v>
      </c>
      <c r="H8" s="12">
        <v>48</v>
      </c>
      <c r="I8" s="12">
        <v>2</v>
      </c>
      <c r="J8" s="12">
        <v>77</v>
      </c>
    </row>
    <row r="9" spans="1:10" x14ac:dyDescent="0.2">
      <c r="A9" s="12" t="s">
        <v>185</v>
      </c>
      <c r="B9" s="12">
        <f t="shared" si="0"/>
        <v>675</v>
      </c>
      <c r="C9" s="12">
        <v>4</v>
      </c>
      <c r="D9" s="12">
        <v>117</v>
      </c>
      <c r="E9" s="12">
        <v>6</v>
      </c>
      <c r="F9" s="12">
        <v>357</v>
      </c>
      <c r="G9" s="12">
        <v>26</v>
      </c>
      <c r="H9" s="12">
        <v>45</v>
      </c>
      <c r="I9" s="12">
        <v>7</v>
      </c>
      <c r="J9" s="12">
        <v>113</v>
      </c>
    </row>
    <row r="10" spans="1:10" x14ac:dyDescent="0.2">
      <c r="A10" s="12" t="s">
        <v>241</v>
      </c>
      <c r="B10" s="12">
        <f t="shared" si="0"/>
        <v>755</v>
      </c>
      <c r="C10" s="12">
        <v>4</v>
      </c>
      <c r="D10" s="12">
        <v>155</v>
      </c>
      <c r="E10" s="12">
        <v>6</v>
      </c>
      <c r="F10" s="12">
        <v>374</v>
      </c>
      <c r="G10" s="12">
        <v>33</v>
      </c>
      <c r="H10" s="12">
        <v>41</v>
      </c>
      <c r="I10" s="12">
        <v>16</v>
      </c>
      <c r="J10" s="12">
        <v>126</v>
      </c>
    </row>
    <row r="11" spans="1:10" x14ac:dyDescent="0.2">
      <c r="A11" s="12" t="s">
        <v>284</v>
      </c>
      <c r="B11" s="12">
        <f t="shared" si="0"/>
        <v>882</v>
      </c>
      <c r="C11" s="12">
        <v>5</v>
      </c>
      <c r="D11" s="12">
        <v>212</v>
      </c>
      <c r="E11" s="12">
        <v>6</v>
      </c>
      <c r="F11" s="12">
        <v>417</v>
      </c>
      <c r="G11" s="12">
        <v>39</v>
      </c>
      <c r="H11" s="12">
        <v>40</v>
      </c>
      <c r="I11" s="12">
        <v>27</v>
      </c>
      <c r="J11" s="12">
        <v>136</v>
      </c>
    </row>
    <row r="12" spans="1:10" x14ac:dyDescent="0.2">
      <c r="A12" s="12" t="s">
        <v>306</v>
      </c>
      <c r="B12" s="12">
        <f t="shared" si="0"/>
        <v>743</v>
      </c>
      <c r="C12" s="12">
        <v>6</v>
      </c>
      <c r="D12" s="12">
        <v>199</v>
      </c>
      <c r="E12" s="12">
        <v>8</v>
      </c>
      <c r="F12" s="12">
        <v>393</v>
      </c>
      <c r="G12" s="12">
        <v>0</v>
      </c>
      <c r="H12" s="12">
        <v>23</v>
      </c>
      <c r="I12" s="12">
        <v>17</v>
      </c>
      <c r="J12" s="12">
        <v>97</v>
      </c>
    </row>
    <row r="13" spans="1:10" x14ac:dyDescent="0.2">
      <c r="A13" s="12" t="s">
        <v>377</v>
      </c>
      <c r="B13" s="12">
        <f t="shared" si="0"/>
        <v>853</v>
      </c>
      <c r="C13" s="12">
        <v>6</v>
      </c>
      <c r="D13" s="12">
        <v>203</v>
      </c>
      <c r="E13" s="12">
        <v>9</v>
      </c>
      <c r="F13" s="12">
        <v>438</v>
      </c>
      <c r="G13" s="12">
        <v>0</v>
      </c>
      <c r="H13" s="12">
        <v>77</v>
      </c>
      <c r="I13" s="12">
        <v>9</v>
      </c>
      <c r="J13" s="12">
        <v>111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5"/>
  <sheetViews>
    <sheetView workbookViewId="0">
      <selection activeCell="A4" sqref="A4:D44"/>
    </sheetView>
  </sheetViews>
  <sheetFormatPr defaultRowHeight="12.75" x14ac:dyDescent="0.2"/>
  <cols>
    <col min="1" max="1" width="67.85546875" style="91" customWidth="1"/>
    <col min="2" max="2" width="16" style="92" customWidth="1"/>
    <col min="3" max="3" width="14.42578125" style="92" customWidth="1"/>
    <col min="4" max="4" width="12.28515625" style="92" customWidth="1"/>
    <col min="5" max="5" width="18.85546875" style="1" customWidth="1"/>
    <col min="6" max="16384" width="9.140625" style="1"/>
  </cols>
  <sheetData>
    <row r="1" spans="1:5" ht="15.75" x14ac:dyDescent="0.25">
      <c r="E1" s="106" t="s">
        <v>488</v>
      </c>
    </row>
    <row r="2" spans="1:5" ht="41.25" customHeight="1" x14ac:dyDescent="0.2">
      <c r="A2" s="313" t="s">
        <v>346</v>
      </c>
      <c r="B2" s="313"/>
      <c r="C2" s="313"/>
      <c r="D2" s="313"/>
    </row>
    <row r="3" spans="1:5" x14ac:dyDescent="0.2">
      <c r="A3" s="93"/>
      <c r="B3" s="314"/>
      <c r="C3" s="314"/>
      <c r="D3" s="94"/>
    </row>
    <row r="4" spans="1:5" ht="54.75" customHeight="1" x14ac:dyDescent="0.2">
      <c r="A4" s="96" t="s">
        <v>229</v>
      </c>
      <c r="B4" s="105" t="s">
        <v>347</v>
      </c>
      <c r="C4" s="105" t="s">
        <v>348</v>
      </c>
      <c r="D4" s="105" t="s">
        <v>80</v>
      </c>
      <c r="E4" s="133" t="s">
        <v>280</v>
      </c>
    </row>
    <row r="5" spans="1:5" ht="15.75" x14ac:dyDescent="0.25">
      <c r="A5" s="97" t="s">
        <v>107</v>
      </c>
      <c r="B5" s="195">
        <f>B22+B26+B28+B43+B11+B14+B24+B37+B19</f>
        <v>22265.599999999999</v>
      </c>
      <c r="C5" s="195">
        <f>C22+C26+C28+C43+C11+C14+C24+C37+C19</f>
        <v>22265.599999999999</v>
      </c>
      <c r="D5" s="155">
        <f>C5/B5*100</f>
        <v>100</v>
      </c>
      <c r="E5" s="134"/>
    </row>
    <row r="6" spans="1:5" ht="15.75" x14ac:dyDescent="0.25">
      <c r="A6" s="98" t="s">
        <v>62</v>
      </c>
      <c r="B6" s="156"/>
      <c r="C6" s="156"/>
      <c r="D6" s="155"/>
      <c r="E6" s="134"/>
    </row>
    <row r="7" spans="1:5" ht="47.25" x14ac:dyDescent="0.25">
      <c r="A7" s="100" t="s">
        <v>376</v>
      </c>
      <c r="B7" s="196">
        <f>B33+B35</f>
        <v>10010</v>
      </c>
      <c r="C7" s="196">
        <f>C33+C35</f>
        <v>10010</v>
      </c>
      <c r="D7" s="196">
        <f>C7/B7*100</f>
        <v>100</v>
      </c>
      <c r="E7" s="134"/>
    </row>
    <row r="8" spans="1:5" ht="15.75" x14ac:dyDescent="0.25">
      <c r="A8" s="101" t="s">
        <v>63</v>
      </c>
      <c r="B8" s="156">
        <f>B11+B14+B19+B22+B24+B26+B28+B37-B33-B35-B12-B29</f>
        <v>11134.499999999995</v>
      </c>
      <c r="C8" s="156">
        <f>C11+C14+C19+C22+C24+C26+C28+C37-C33-C35-C12-C29</f>
        <v>11134.499999999995</v>
      </c>
      <c r="D8" s="156">
        <f t="shared" ref="D8:D44" si="0">C8/B8*100</f>
        <v>100</v>
      </c>
      <c r="E8" s="134"/>
    </row>
    <row r="9" spans="1:5" ht="15.75" x14ac:dyDescent="0.25">
      <c r="A9" s="101" t="s">
        <v>64</v>
      </c>
      <c r="B9" s="156">
        <f>B12+B29+B43</f>
        <v>1121.0999999999999</v>
      </c>
      <c r="C9" s="156">
        <f>C12+C29+C43</f>
        <v>1121.0999999999999</v>
      </c>
      <c r="D9" s="156">
        <f t="shared" si="0"/>
        <v>100</v>
      </c>
      <c r="E9" s="135"/>
    </row>
    <row r="10" spans="1:5" ht="15.75" x14ac:dyDescent="0.25">
      <c r="A10" s="98" t="s">
        <v>309</v>
      </c>
      <c r="B10" s="156"/>
      <c r="C10" s="156"/>
      <c r="D10" s="156"/>
      <c r="E10" s="134"/>
    </row>
    <row r="11" spans="1:5" ht="15.75" x14ac:dyDescent="0.25">
      <c r="A11" s="97" t="s">
        <v>121</v>
      </c>
      <c r="B11" s="155">
        <f>SUM(B12:B13)</f>
        <v>324.3</v>
      </c>
      <c r="C11" s="155">
        <f>SUM(C12:C13)</f>
        <v>324.3</v>
      </c>
      <c r="D11" s="155">
        <f t="shared" si="0"/>
        <v>100</v>
      </c>
      <c r="E11" s="134"/>
    </row>
    <row r="12" spans="1:5" ht="15.75" x14ac:dyDescent="0.25">
      <c r="A12" s="189" t="s">
        <v>375</v>
      </c>
      <c r="B12" s="156">
        <v>224.6</v>
      </c>
      <c r="C12" s="156">
        <v>224.6</v>
      </c>
      <c r="D12" s="156">
        <f t="shared" si="0"/>
        <v>100</v>
      </c>
      <c r="E12" s="194"/>
    </row>
    <row r="13" spans="1:5" ht="31.5" x14ac:dyDescent="0.25">
      <c r="A13" s="190" t="s">
        <v>349</v>
      </c>
      <c r="B13" s="191">
        <v>99.7</v>
      </c>
      <c r="C13" s="191">
        <v>99.7</v>
      </c>
      <c r="D13" s="156">
        <f t="shared" si="0"/>
        <v>100</v>
      </c>
      <c r="E13" s="135"/>
    </row>
    <row r="14" spans="1:5" ht="15.75" x14ac:dyDescent="0.25">
      <c r="A14" s="97" t="s">
        <v>122</v>
      </c>
      <c r="B14" s="155">
        <f>SUM(B15:B18)</f>
        <v>771.7</v>
      </c>
      <c r="C14" s="155">
        <f>SUM(C15:C18)</f>
        <v>771.7</v>
      </c>
      <c r="D14" s="155">
        <f t="shared" si="0"/>
        <v>100</v>
      </c>
      <c r="E14" s="134"/>
    </row>
    <row r="15" spans="1:5" ht="31.5" x14ac:dyDescent="0.25">
      <c r="A15" s="189" t="s">
        <v>350</v>
      </c>
      <c r="B15" s="156">
        <v>286.5</v>
      </c>
      <c r="C15" s="156">
        <v>286.5</v>
      </c>
      <c r="D15" s="156">
        <f t="shared" si="0"/>
        <v>100</v>
      </c>
      <c r="E15" s="135"/>
    </row>
    <row r="16" spans="1:5" ht="31.5" x14ac:dyDescent="0.25">
      <c r="A16" s="189" t="s">
        <v>351</v>
      </c>
      <c r="B16" s="156">
        <v>159.6</v>
      </c>
      <c r="C16" s="156">
        <v>159.6</v>
      </c>
      <c r="D16" s="156">
        <f t="shared" si="0"/>
        <v>100</v>
      </c>
      <c r="E16" s="135"/>
    </row>
    <row r="17" spans="1:5" ht="15.75" x14ac:dyDescent="0.25">
      <c r="A17" s="189" t="s">
        <v>352</v>
      </c>
      <c r="B17" s="156">
        <v>130</v>
      </c>
      <c r="C17" s="156">
        <v>130</v>
      </c>
      <c r="D17" s="156">
        <f t="shared" si="0"/>
        <v>100</v>
      </c>
      <c r="E17" s="135"/>
    </row>
    <row r="18" spans="1:5" ht="31.5" x14ac:dyDescent="0.25">
      <c r="A18" s="189" t="s">
        <v>353</v>
      </c>
      <c r="B18" s="156">
        <v>195.6</v>
      </c>
      <c r="C18" s="156">
        <v>195.6</v>
      </c>
      <c r="D18" s="156">
        <f t="shared" si="0"/>
        <v>100</v>
      </c>
      <c r="E18" s="164"/>
    </row>
    <row r="19" spans="1:5" ht="15.75" x14ac:dyDescent="0.25">
      <c r="A19" s="97" t="s">
        <v>357</v>
      </c>
      <c r="B19" s="155">
        <f>SUM(B20:B21)</f>
        <v>2891.1</v>
      </c>
      <c r="C19" s="155">
        <f>SUM(C20:C21)</f>
        <v>2891.1</v>
      </c>
      <c r="D19" s="155">
        <f t="shared" si="0"/>
        <v>100</v>
      </c>
      <c r="E19" s="164"/>
    </row>
    <row r="20" spans="1:5" ht="31.5" x14ac:dyDescent="0.25">
      <c r="A20" s="189" t="s">
        <v>358</v>
      </c>
      <c r="B20" s="156">
        <v>2790</v>
      </c>
      <c r="C20" s="156">
        <v>2790</v>
      </c>
      <c r="D20" s="156">
        <f t="shared" si="0"/>
        <v>100</v>
      </c>
      <c r="E20" s="164"/>
    </row>
    <row r="21" spans="1:5" ht="31.5" x14ac:dyDescent="0.25">
      <c r="A21" s="189" t="s">
        <v>359</v>
      </c>
      <c r="B21" s="156">
        <v>101.1</v>
      </c>
      <c r="C21" s="156">
        <v>101.1</v>
      </c>
      <c r="D21" s="156">
        <f t="shared" si="0"/>
        <v>100</v>
      </c>
      <c r="E21" s="164"/>
    </row>
    <row r="22" spans="1:5" ht="15.75" x14ac:dyDescent="0.25">
      <c r="A22" s="97" t="s">
        <v>23</v>
      </c>
      <c r="B22" s="155">
        <f>SUM(B23:B23)</f>
        <v>67</v>
      </c>
      <c r="C22" s="155">
        <f>SUM(C23:C23)</f>
        <v>67</v>
      </c>
      <c r="D22" s="155">
        <f t="shared" si="0"/>
        <v>100</v>
      </c>
      <c r="E22" s="134"/>
    </row>
    <row r="23" spans="1:5" ht="36.75" customHeight="1" x14ac:dyDescent="0.25">
      <c r="A23" s="189" t="s">
        <v>354</v>
      </c>
      <c r="B23" s="156">
        <v>67</v>
      </c>
      <c r="C23" s="156">
        <v>67</v>
      </c>
      <c r="D23" s="156">
        <f t="shared" si="0"/>
        <v>100</v>
      </c>
      <c r="E23" s="188"/>
    </row>
    <row r="24" spans="1:5" ht="15.75" x14ac:dyDescent="0.25">
      <c r="A24" s="102" t="s">
        <v>124</v>
      </c>
      <c r="B24" s="155">
        <f>SUM(B25:B25)</f>
        <v>145.9</v>
      </c>
      <c r="C24" s="155">
        <f>SUM(C25:C25)</f>
        <v>145.9</v>
      </c>
      <c r="D24" s="155">
        <f t="shared" si="0"/>
        <v>100</v>
      </c>
      <c r="E24" s="134"/>
    </row>
    <row r="25" spans="1:5" ht="31.5" x14ac:dyDescent="0.25">
      <c r="A25" s="103" t="s">
        <v>355</v>
      </c>
      <c r="B25" s="156">
        <v>145.9</v>
      </c>
      <c r="C25" s="156">
        <v>145.9</v>
      </c>
      <c r="D25" s="156">
        <f t="shared" si="0"/>
        <v>100</v>
      </c>
      <c r="E25" s="165"/>
    </row>
    <row r="26" spans="1:5" ht="15.75" x14ac:dyDescent="0.25">
      <c r="A26" s="97" t="s">
        <v>21</v>
      </c>
      <c r="B26" s="155">
        <f>SUM(B27:B27)</f>
        <v>1300</v>
      </c>
      <c r="C26" s="155">
        <f>SUM(C27:C27)</f>
        <v>1300</v>
      </c>
      <c r="D26" s="155">
        <f t="shared" si="0"/>
        <v>100</v>
      </c>
      <c r="E26" s="134"/>
    </row>
    <row r="27" spans="1:5" ht="31.5" x14ac:dyDescent="0.25">
      <c r="A27" s="101" t="s">
        <v>356</v>
      </c>
      <c r="B27" s="156">
        <v>1300</v>
      </c>
      <c r="C27" s="156">
        <v>1300</v>
      </c>
      <c r="D27" s="156">
        <f t="shared" si="0"/>
        <v>100</v>
      </c>
      <c r="E27" s="187"/>
    </row>
    <row r="28" spans="1:5" ht="15.75" x14ac:dyDescent="0.25">
      <c r="A28" s="97" t="s">
        <v>22</v>
      </c>
      <c r="B28" s="155">
        <f>SUM(B29:B36)</f>
        <v>11098.3</v>
      </c>
      <c r="C28" s="155">
        <f>SUM(C29:C36)</f>
        <v>11098.3</v>
      </c>
      <c r="D28" s="155">
        <f t="shared" si="0"/>
        <v>100</v>
      </c>
      <c r="E28" s="134"/>
    </row>
    <row r="29" spans="1:5" ht="31.5" x14ac:dyDescent="0.25">
      <c r="A29" s="189" t="s">
        <v>374</v>
      </c>
      <c r="B29" s="156">
        <v>587.1</v>
      </c>
      <c r="C29" s="156">
        <v>587.1</v>
      </c>
      <c r="D29" s="156">
        <f t="shared" si="0"/>
        <v>100</v>
      </c>
      <c r="E29" s="193"/>
    </row>
    <row r="30" spans="1:5" ht="15.75" x14ac:dyDescent="0.25">
      <c r="A30" s="189" t="s">
        <v>365</v>
      </c>
      <c r="B30" s="156">
        <v>130</v>
      </c>
      <c r="C30" s="156">
        <v>130</v>
      </c>
      <c r="D30" s="156">
        <f t="shared" si="0"/>
        <v>100</v>
      </c>
      <c r="E30" s="315"/>
    </row>
    <row r="31" spans="1:5" ht="31.5" x14ac:dyDescent="0.25">
      <c r="A31" s="189" t="s">
        <v>366</v>
      </c>
      <c r="B31" s="156">
        <v>90</v>
      </c>
      <c r="C31" s="156">
        <v>90</v>
      </c>
      <c r="D31" s="156">
        <f t="shared" si="0"/>
        <v>100</v>
      </c>
      <c r="E31" s="316"/>
    </row>
    <row r="32" spans="1:5" ht="31.5" x14ac:dyDescent="0.25">
      <c r="A32" s="189" t="s">
        <v>367</v>
      </c>
      <c r="B32" s="156">
        <v>159.6</v>
      </c>
      <c r="C32" s="156">
        <v>159.6</v>
      </c>
      <c r="D32" s="156">
        <f t="shared" si="0"/>
        <v>100</v>
      </c>
      <c r="E32" s="134"/>
    </row>
    <row r="33" spans="1:5" ht="30" x14ac:dyDescent="0.25">
      <c r="A33" s="163" t="s">
        <v>368</v>
      </c>
      <c r="B33" s="156">
        <v>4393.3999999999996</v>
      </c>
      <c r="C33" s="156">
        <v>4393.3999999999996</v>
      </c>
      <c r="D33" s="156">
        <f t="shared" si="0"/>
        <v>100</v>
      </c>
      <c r="E33" s="134"/>
    </row>
    <row r="34" spans="1:5" ht="31.5" x14ac:dyDescent="0.25">
      <c r="A34" s="104" t="s">
        <v>371</v>
      </c>
      <c r="B34" s="156">
        <v>53.4</v>
      </c>
      <c r="C34" s="156">
        <v>53.4</v>
      </c>
      <c r="D34" s="156">
        <f t="shared" si="0"/>
        <v>100</v>
      </c>
      <c r="E34" s="164"/>
    </row>
    <row r="35" spans="1:5" ht="36" customHeight="1" x14ac:dyDescent="0.25">
      <c r="A35" s="192" t="s">
        <v>369</v>
      </c>
      <c r="B35" s="156">
        <v>5616.6</v>
      </c>
      <c r="C35" s="156">
        <v>5616.6</v>
      </c>
      <c r="D35" s="156">
        <f t="shared" si="0"/>
        <v>100</v>
      </c>
      <c r="E35" s="317"/>
    </row>
    <row r="36" spans="1:5" ht="44.25" customHeight="1" x14ac:dyDescent="0.25">
      <c r="A36" s="104" t="s">
        <v>370</v>
      </c>
      <c r="B36" s="156">
        <v>68.2</v>
      </c>
      <c r="C36" s="156">
        <v>68.2</v>
      </c>
      <c r="D36" s="156">
        <f t="shared" si="0"/>
        <v>100</v>
      </c>
      <c r="E36" s="318"/>
    </row>
    <row r="37" spans="1:5" ht="15.75" x14ac:dyDescent="0.25">
      <c r="A37" s="97" t="s">
        <v>123</v>
      </c>
      <c r="B37" s="155">
        <f>SUM(B38:B42)</f>
        <v>5357.9</v>
      </c>
      <c r="C37" s="155">
        <f>SUM(C38:C42)</f>
        <v>5357.9</v>
      </c>
      <c r="D37" s="155">
        <f t="shared" si="0"/>
        <v>100</v>
      </c>
      <c r="E37" s="134"/>
    </row>
    <row r="38" spans="1:5" ht="31.5" x14ac:dyDescent="0.25">
      <c r="A38" s="189" t="s">
        <v>360</v>
      </c>
      <c r="B38" s="156">
        <v>288.2</v>
      </c>
      <c r="C38" s="156">
        <v>288.2</v>
      </c>
      <c r="D38" s="156">
        <f t="shared" si="0"/>
        <v>100</v>
      </c>
      <c r="E38" s="165"/>
    </row>
    <row r="39" spans="1:5" ht="31.5" x14ac:dyDescent="0.25">
      <c r="A39" s="189" t="s">
        <v>361</v>
      </c>
      <c r="B39" s="156">
        <v>1049.8</v>
      </c>
      <c r="C39" s="156">
        <v>1049.8</v>
      </c>
      <c r="D39" s="156">
        <f t="shared" si="0"/>
        <v>100</v>
      </c>
      <c r="E39" s="135"/>
    </row>
    <row r="40" spans="1:5" ht="31.5" x14ac:dyDescent="0.25">
      <c r="A40" s="189" t="s">
        <v>362</v>
      </c>
      <c r="B40" s="156">
        <v>325.5</v>
      </c>
      <c r="C40" s="156">
        <v>325.5</v>
      </c>
      <c r="D40" s="156">
        <f t="shared" si="0"/>
        <v>100</v>
      </c>
      <c r="E40" s="135"/>
    </row>
    <row r="41" spans="1:5" ht="31.5" x14ac:dyDescent="0.25">
      <c r="A41" s="189" t="s">
        <v>363</v>
      </c>
      <c r="B41" s="156">
        <v>1889.1</v>
      </c>
      <c r="C41" s="156">
        <v>1889.1</v>
      </c>
      <c r="D41" s="156">
        <f t="shared" si="0"/>
        <v>100</v>
      </c>
      <c r="E41" s="135"/>
    </row>
    <row r="42" spans="1:5" ht="31.5" x14ac:dyDescent="0.25">
      <c r="A42" s="189" t="s">
        <v>364</v>
      </c>
      <c r="B42" s="156">
        <v>1805.3</v>
      </c>
      <c r="C42" s="156">
        <v>1805.3</v>
      </c>
      <c r="D42" s="156">
        <f t="shared" si="0"/>
        <v>100</v>
      </c>
      <c r="E42" s="164"/>
    </row>
    <row r="43" spans="1:5" ht="15.75" x14ac:dyDescent="0.25">
      <c r="A43" s="97" t="s">
        <v>372</v>
      </c>
      <c r="B43" s="155">
        <f>SUM(B44:B44)</f>
        <v>309.39999999999998</v>
      </c>
      <c r="C43" s="155">
        <f>SUM(C44:C44)</f>
        <v>309.39999999999998</v>
      </c>
      <c r="D43" s="155">
        <f t="shared" si="0"/>
        <v>100</v>
      </c>
      <c r="E43" s="134"/>
    </row>
    <row r="44" spans="1:5" ht="31.5" x14ac:dyDescent="0.25">
      <c r="A44" s="101" t="s">
        <v>373</v>
      </c>
      <c r="B44" s="156">
        <v>309.39999999999998</v>
      </c>
      <c r="C44" s="156">
        <v>309.39999999999998</v>
      </c>
      <c r="D44" s="156">
        <f t="shared" si="0"/>
        <v>100</v>
      </c>
      <c r="E44" s="136"/>
    </row>
    <row r="45" spans="1:5" x14ac:dyDescent="0.2">
      <c r="A45" s="95"/>
    </row>
  </sheetData>
  <mergeCells count="4">
    <mergeCell ref="A2:D2"/>
    <mergeCell ref="B3:C3"/>
    <mergeCell ref="E30:E31"/>
    <mergeCell ref="E35:E36"/>
  </mergeCells>
  <phoneticPr fontId="19" type="noConversion"/>
  <pageMargins left="1.1811023622047245" right="0.59055118110236227" top="0.78740157480314965" bottom="0.78740157480314965" header="0.39370078740157483" footer="0.15748031496062992"/>
  <pageSetup paperSize="9" scale="65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84"/>
  <sheetViews>
    <sheetView workbookViewId="0">
      <selection activeCell="H45" sqref="H45"/>
    </sheetView>
  </sheetViews>
  <sheetFormatPr defaultRowHeight="12.75" x14ac:dyDescent="0.2"/>
  <cols>
    <col min="1" max="1" width="29" customWidth="1"/>
    <col min="2" max="2" width="12.140625" bestFit="1" customWidth="1"/>
    <col min="3" max="3" width="11.28515625" bestFit="1" customWidth="1"/>
    <col min="4" max="5" width="10.140625" bestFit="1" customWidth="1"/>
    <col min="6" max="6" width="8" customWidth="1"/>
    <col min="7" max="7" width="8.85546875" customWidth="1"/>
    <col min="8" max="8" width="27.7109375" customWidth="1"/>
    <col min="9" max="9" width="10.140625" bestFit="1" customWidth="1"/>
  </cols>
  <sheetData>
    <row r="1" spans="1:10" x14ac:dyDescent="0.2">
      <c r="A1" s="43"/>
      <c r="B1" s="44"/>
      <c r="C1" s="44"/>
      <c r="D1" s="45"/>
      <c r="E1" s="45"/>
      <c r="F1" s="5"/>
      <c r="G1" s="5"/>
      <c r="H1" s="82" t="s">
        <v>535</v>
      </c>
      <c r="I1" s="24"/>
    </row>
    <row r="2" spans="1:10" x14ac:dyDescent="0.2">
      <c r="A2" s="43"/>
      <c r="B2" s="44"/>
      <c r="C2" s="44"/>
      <c r="D2" s="45"/>
      <c r="E2" s="45"/>
      <c r="F2" s="5"/>
      <c r="G2" s="5"/>
      <c r="H2" s="83" t="s">
        <v>222</v>
      </c>
      <c r="I2" s="24"/>
    </row>
    <row r="3" spans="1:10" ht="36.75" customHeight="1" x14ac:dyDescent="0.25">
      <c r="A3" s="331" t="s">
        <v>379</v>
      </c>
      <c r="B3" s="331"/>
      <c r="C3" s="331"/>
      <c r="D3" s="331"/>
      <c r="E3" s="331"/>
      <c r="F3" s="331"/>
      <c r="G3" s="331"/>
      <c r="H3" s="331"/>
    </row>
    <row r="4" spans="1:10" x14ac:dyDescent="0.2">
      <c r="A4" s="46"/>
      <c r="B4" s="47"/>
      <c r="C4" s="47"/>
      <c r="D4" s="334"/>
      <c r="E4" s="334"/>
      <c r="F4" s="334" t="s">
        <v>54</v>
      </c>
      <c r="G4" s="334"/>
      <c r="H4" s="5"/>
    </row>
    <row r="5" spans="1:10" ht="81.75" customHeight="1" x14ac:dyDescent="0.2">
      <c r="A5" s="335" t="s">
        <v>83</v>
      </c>
      <c r="B5" s="336" t="s">
        <v>330</v>
      </c>
      <c r="C5" s="336"/>
      <c r="D5" s="336" t="s">
        <v>192</v>
      </c>
      <c r="E5" s="336"/>
      <c r="F5" s="330" t="s">
        <v>183</v>
      </c>
      <c r="G5" s="330" t="s">
        <v>184</v>
      </c>
      <c r="H5" s="332" t="s">
        <v>97</v>
      </c>
    </row>
    <row r="6" spans="1:10" ht="51" customHeight="1" x14ac:dyDescent="0.2">
      <c r="A6" s="335"/>
      <c r="B6" s="49" t="s">
        <v>380</v>
      </c>
      <c r="C6" s="50" t="s">
        <v>84</v>
      </c>
      <c r="D6" s="49" t="s">
        <v>380</v>
      </c>
      <c r="E6" s="50" t="s">
        <v>84</v>
      </c>
      <c r="F6" s="330"/>
      <c r="G6" s="330"/>
      <c r="H6" s="333"/>
    </row>
    <row r="7" spans="1:10" x14ac:dyDescent="0.2">
      <c r="A7" s="48" t="s">
        <v>85</v>
      </c>
      <c r="B7" s="49" t="s">
        <v>86</v>
      </c>
      <c r="C7" s="50">
        <v>3</v>
      </c>
      <c r="D7" s="49" t="s">
        <v>87</v>
      </c>
      <c r="E7" s="50">
        <v>5</v>
      </c>
      <c r="F7" s="51" t="s">
        <v>95</v>
      </c>
      <c r="G7" s="51" t="s">
        <v>94</v>
      </c>
      <c r="H7" s="52">
        <v>8</v>
      </c>
    </row>
    <row r="8" spans="1:10" ht="15.75" x14ac:dyDescent="0.25">
      <c r="A8" s="128"/>
      <c r="B8" s="53">
        <f>B11+B23+B29+B34+B42+B48+B51+B55+B64+B67+B73+B25+B31+B9+B71</f>
        <v>166613.70000000001</v>
      </c>
      <c r="C8" s="53">
        <f t="shared" ref="C8:E8" si="0">C11+C23+C29+C34+C42+C48+C51+C55+C64+C67+C73+C25+C31+C9+C71</f>
        <v>157896.40000000002</v>
      </c>
      <c r="D8" s="53">
        <f t="shared" si="0"/>
        <v>1747.8999999999999</v>
      </c>
      <c r="E8" s="53">
        <f t="shared" si="0"/>
        <v>1709.1999999999996</v>
      </c>
      <c r="F8" s="54"/>
      <c r="G8" s="54"/>
      <c r="H8" s="23"/>
    </row>
    <row r="9" spans="1:10" ht="26.25" x14ac:dyDescent="0.25">
      <c r="A9" s="137" t="s">
        <v>285</v>
      </c>
      <c r="B9" s="53">
        <f>B10</f>
        <v>233.2</v>
      </c>
      <c r="C9" s="53">
        <f t="shared" ref="C9:E9" si="1">C10</f>
        <v>233.2</v>
      </c>
      <c r="D9" s="53">
        <f t="shared" si="1"/>
        <v>0</v>
      </c>
      <c r="E9" s="53">
        <f t="shared" si="1"/>
        <v>0</v>
      </c>
      <c r="F9" s="54"/>
      <c r="G9" s="54"/>
      <c r="H9" s="23"/>
    </row>
    <row r="10" spans="1:10" ht="51" x14ac:dyDescent="0.2">
      <c r="A10" s="138" t="s">
        <v>286</v>
      </c>
      <c r="B10" s="139">
        <v>233.2</v>
      </c>
      <c r="C10" s="139">
        <v>233.2</v>
      </c>
      <c r="D10" s="139">
        <v>0</v>
      </c>
      <c r="E10" s="139">
        <v>0</v>
      </c>
      <c r="F10" s="320" t="s">
        <v>189</v>
      </c>
      <c r="G10" s="321"/>
      <c r="H10" s="142" t="s">
        <v>458</v>
      </c>
      <c r="I10" s="153">
        <v>7555</v>
      </c>
      <c r="J10" s="150"/>
    </row>
    <row r="11" spans="1:10" ht="25.5" x14ac:dyDescent="0.2">
      <c r="A11" s="55" t="s">
        <v>88</v>
      </c>
      <c r="B11" s="56">
        <f>SUM(B12:B22)</f>
        <v>35194.700000000004</v>
      </c>
      <c r="C11" s="56">
        <f>SUM(C12:C22)</f>
        <v>32989</v>
      </c>
      <c r="D11" s="56">
        <f>SUM(D12:D22)</f>
        <v>70.099999999999994</v>
      </c>
      <c r="E11" s="56">
        <f>SUM(E12:E22)</f>
        <v>67.5</v>
      </c>
      <c r="F11" s="57"/>
      <c r="G11" s="57"/>
      <c r="H11" s="132"/>
      <c r="I11" s="143"/>
    </row>
    <row r="12" spans="1:10" ht="102" x14ac:dyDescent="0.2">
      <c r="A12" s="58" t="s">
        <v>186</v>
      </c>
      <c r="B12" s="59">
        <v>226.2</v>
      </c>
      <c r="C12" s="59">
        <v>117.8</v>
      </c>
      <c r="D12" s="59">
        <v>0</v>
      </c>
      <c r="E12" s="59">
        <v>0</v>
      </c>
      <c r="F12" s="320" t="s">
        <v>182</v>
      </c>
      <c r="G12" s="321"/>
      <c r="H12" s="142" t="s">
        <v>258</v>
      </c>
      <c r="I12" s="151">
        <v>7556</v>
      </c>
      <c r="J12" s="150"/>
    </row>
    <row r="13" spans="1:10" ht="255" x14ac:dyDescent="0.2">
      <c r="A13" s="58" t="s">
        <v>381</v>
      </c>
      <c r="B13" s="59">
        <v>38.1</v>
      </c>
      <c r="C13" s="59">
        <v>35.200000000000003</v>
      </c>
      <c r="D13" s="59">
        <v>0</v>
      </c>
      <c r="E13" s="59">
        <v>0</v>
      </c>
      <c r="F13" s="320" t="s">
        <v>182</v>
      </c>
      <c r="G13" s="321"/>
      <c r="H13" s="142"/>
      <c r="I13" s="149">
        <v>7554</v>
      </c>
      <c r="J13" s="150"/>
    </row>
    <row r="14" spans="1:10" ht="178.5" x14ac:dyDescent="0.2">
      <c r="A14" s="58" t="s">
        <v>314</v>
      </c>
      <c r="B14" s="59">
        <v>15461.2</v>
      </c>
      <c r="C14" s="59">
        <v>15335</v>
      </c>
      <c r="D14" s="59">
        <v>0</v>
      </c>
      <c r="E14" s="59">
        <v>0</v>
      </c>
      <c r="F14" s="320" t="s">
        <v>182</v>
      </c>
      <c r="G14" s="321"/>
      <c r="H14" s="142" t="s">
        <v>334</v>
      </c>
      <c r="I14" s="149">
        <v>5303</v>
      </c>
      <c r="J14" s="150"/>
    </row>
    <row r="15" spans="1:10" ht="216.75" x14ac:dyDescent="0.2">
      <c r="A15" s="58" t="s">
        <v>315</v>
      </c>
      <c r="B15" s="59">
        <v>5647.9</v>
      </c>
      <c r="C15" s="59">
        <v>4879.7</v>
      </c>
      <c r="D15" s="59">
        <v>7.5</v>
      </c>
      <c r="E15" s="59">
        <v>4.9000000000000004</v>
      </c>
      <c r="F15" s="167">
        <v>0.1</v>
      </c>
      <c r="G15" s="167">
        <v>0.1</v>
      </c>
      <c r="H15" s="142" t="s">
        <v>489</v>
      </c>
      <c r="I15" s="149" t="s">
        <v>316</v>
      </c>
      <c r="J15" s="150"/>
    </row>
    <row r="16" spans="1:10" ht="140.25" x14ac:dyDescent="0.2">
      <c r="A16" s="58" t="s">
        <v>317</v>
      </c>
      <c r="B16" s="59">
        <v>1200</v>
      </c>
      <c r="C16" s="59">
        <v>1200</v>
      </c>
      <c r="D16" s="59">
        <v>12.1</v>
      </c>
      <c r="E16" s="59">
        <v>12.1</v>
      </c>
      <c r="F16" s="167">
        <v>1</v>
      </c>
      <c r="G16" s="167">
        <v>1</v>
      </c>
      <c r="H16" s="142" t="s">
        <v>490</v>
      </c>
      <c r="I16" s="149">
        <v>1598</v>
      </c>
      <c r="J16" s="150"/>
    </row>
    <row r="17" spans="1:10" ht="140.25" x14ac:dyDescent="0.2">
      <c r="A17" s="58" t="s">
        <v>317</v>
      </c>
      <c r="B17" s="59">
        <v>2672.9</v>
      </c>
      <c r="C17" s="59">
        <v>2670.8</v>
      </c>
      <c r="D17" s="59">
        <v>27.1</v>
      </c>
      <c r="E17" s="59">
        <v>27.1</v>
      </c>
      <c r="F17" s="167">
        <v>1</v>
      </c>
      <c r="G17" s="167">
        <v>1</v>
      </c>
      <c r="H17" s="142" t="s">
        <v>491</v>
      </c>
      <c r="I17" s="173" t="s">
        <v>318</v>
      </c>
      <c r="J17" s="150"/>
    </row>
    <row r="18" spans="1:10" ht="127.5" x14ac:dyDescent="0.2">
      <c r="A18" s="58" t="s">
        <v>243</v>
      </c>
      <c r="B18" s="59">
        <v>6154.1</v>
      </c>
      <c r="C18" s="59">
        <v>5084.8999999999996</v>
      </c>
      <c r="D18" s="59">
        <v>0</v>
      </c>
      <c r="E18" s="59">
        <v>0</v>
      </c>
      <c r="F18" s="320" t="s">
        <v>182</v>
      </c>
      <c r="G18" s="321"/>
      <c r="H18" s="141" t="s">
        <v>492</v>
      </c>
      <c r="I18" s="149">
        <v>7566</v>
      </c>
    </row>
    <row r="19" spans="1:10" ht="165.75" x14ac:dyDescent="0.2">
      <c r="A19" s="58" t="s">
        <v>383</v>
      </c>
      <c r="B19" s="59">
        <v>195.9</v>
      </c>
      <c r="C19" s="59">
        <v>71.7</v>
      </c>
      <c r="D19" s="59">
        <v>0</v>
      </c>
      <c r="E19" s="59">
        <v>0</v>
      </c>
      <c r="F19" s="320" t="s">
        <v>182</v>
      </c>
      <c r="G19" s="321"/>
      <c r="H19" s="141" t="s">
        <v>487</v>
      </c>
      <c r="I19" s="149">
        <v>7558</v>
      </c>
    </row>
    <row r="20" spans="1:10" ht="255" hidden="1" x14ac:dyDescent="0.2">
      <c r="A20" s="58" t="s">
        <v>382</v>
      </c>
      <c r="B20" s="59">
        <v>0</v>
      </c>
      <c r="C20" s="59">
        <v>0</v>
      </c>
      <c r="D20" s="59">
        <v>0</v>
      </c>
      <c r="E20" s="59">
        <v>0</v>
      </c>
      <c r="F20" s="320" t="s">
        <v>182</v>
      </c>
      <c r="G20" s="321"/>
      <c r="H20" s="141" t="s">
        <v>331</v>
      </c>
      <c r="I20" s="149">
        <v>7587</v>
      </c>
    </row>
    <row r="21" spans="1:10" ht="112.5" x14ac:dyDescent="0.2">
      <c r="A21" s="58" t="s">
        <v>462</v>
      </c>
      <c r="B21" s="59">
        <v>2320</v>
      </c>
      <c r="C21" s="59">
        <v>2315.6</v>
      </c>
      <c r="D21" s="59">
        <v>23.4</v>
      </c>
      <c r="E21" s="59">
        <v>23.4</v>
      </c>
      <c r="F21" s="60">
        <f t="shared" ref="F21:G21" si="2">D21/B21*100</f>
        <v>1.0086206896551724</v>
      </c>
      <c r="G21" s="60">
        <f t="shared" si="2"/>
        <v>1.0105372257730176</v>
      </c>
      <c r="H21" s="141" t="s">
        <v>416</v>
      </c>
      <c r="I21" s="143">
        <v>7563</v>
      </c>
    </row>
    <row r="22" spans="1:10" ht="38.25" x14ac:dyDescent="0.2">
      <c r="A22" s="58" t="s">
        <v>251</v>
      </c>
      <c r="B22" s="59">
        <v>1278.4000000000001</v>
      </c>
      <c r="C22" s="59">
        <v>1278.3</v>
      </c>
      <c r="D22" s="59">
        <v>0</v>
      </c>
      <c r="E22" s="59">
        <v>0</v>
      </c>
      <c r="F22" s="320" t="s">
        <v>182</v>
      </c>
      <c r="G22" s="321"/>
      <c r="H22" s="141" t="s">
        <v>406</v>
      </c>
      <c r="I22" s="144" t="s">
        <v>242</v>
      </c>
    </row>
    <row r="23" spans="1:10" ht="38.25" hidden="1" x14ac:dyDescent="0.2">
      <c r="A23" s="55" t="s">
        <v>244</v>
      </c>
      <c r="B23" s="56">
        <f>SUM(B24:B24)</f>
        <v>0</v>
      </c>
      <c r="C23" s="56">
        <f>SUM(C24:C24)</f>
        <v>0</v>
      </c>
      <c r="D23" s="56">
        <f>SUM(D24:D24)</f>
        <v>0</v>
      </c>
      <c r="E23" s="56">
        <f>SUM(E24:E24)</f>
        <v>0</v>
      </c>
      <c r="F23" s="57"/>
      <c r="G23" s="57"/>
      <c r="H23" s="142"/>
      <c r="I23" s="143"/>
    </row>
    <row r="24" spans="1:10" hidden="1" x14ac:dyDescent="0.2">
      <c r="A24" s="58"/>
      <c r="B24" s="59"/>
      <c r="C24" s="59"/>
      <c r="D24" s="59">
        <v>0</v>
      </c>
      <c r="E24" s="59">
        <v>0</v>
      </c>
      <c r="F24" s="320" t="s">
        <v>182</v>
      </c>
      <c r="G24" s="321"/>
      <c r="H24" s="142"/>
      <c r="I24" s="152"/>
    </row>
    <row r="25" spans="1:10" ht="38.25" x14ac:dyDescent="0.2">
      <c r="A25" s="55" t="s">
        <v>245</v>
      </c>
      <c r="B25" s="62">
        <f>SUM(B26:B28)</f>
        <v>28137.5</v>
      </c>
      <c r="C25" s="62">
        <f t="shared" ref="C25:E25" si="3">SUM(C26:C28)</f>
        <v>27739.599999999999</v>
      </c>
      <c r="D25" s="62">
        <f t="shared" si="3"/>
        <v>121.6</v>
      </c>
      <c r="E25" s="62">
        <f t="shared" si="3"/>
        <v>121.6</v>
      </c>
      <c r="F25" s="62">
        <v>0</v>
      </c>
      <c r="G25" s="62">
        <v>0</v>
      </c>
      <c r="H25" s="142"/>
      <c r="I25" s="143"/>
    </row>
    <row r="26" spans="1:10" ht="229.5" customHeight="1" x14ac:dyDescent="0.2">
      <c r="A26" s="197" t="s">
        <v>463</v>
      </c>
      <c r="B26" s="59">
        <v>10010</v>
      </c>
      <c r="C26" s="59">
        <v>10010</v>
      </c>
      <c r="D26" s="59">
        <v>121.6</v>
      </c>
      <c r="E26" s="59">
        <v>121.6</v>
      </c>
      <c r="F26" s="60">
        <f>D26/B26*100</f>
        <v>1.2147852147852147</v>
      </c>
      <c r="G26" s="60">
        <v>1.2</v>
      </c>
      <c r="H26" s="168" t="s">
        <v>417</v>
      </c>
      <c r="I26" s="143">
        <v>7571</v>
      </c>
    </row>
    <row r="27" spans="1:10" ht="34.5" hidden="1" customHeight="1" x14ac:dyDescent="0.2">
      <c r="A27" s="200"/>
      <c r="B27" s="59">
        <v>0</v>
      </c>
      <c r="C27" s="59">
        <v>0</v>
      </c>
      <c r="D27" s="59">
        <v>0</v>
      </c>
      <c r="E27" s="59">
        <v>0</v>
      </c>
      <c r="F27" s="320" t="s">
        <v>189</v>
      </c>
      <c r="G27" s="321"/>
      <c r="H27" s="142"/>
      <c r="I27" s="143">
        <v>7571</v>
      </c>
    </row>
    <row r="28" spans="1:10" ht="67.5" x14ac:dyDescent="0.2">
      <c r="A28" s="58" t="s">
        <v>246</v>
      </c>
      <c r="B28" s="59">
        <v>18127.5</v>
      </c>
      <c r="C28" s="59">
        <v>17729.599999999999</v>
      </c>
      <c r="D28" s="59">
        <v>0</v>
      </c>
      <c r="E28" s="59">
        <v>0</v>
      </c>
      <c r="F28" s="320" t="s">
        <v>182</v>
      </c>
      <c r="G28" s="321"/>
      <c r="H28" s="142" t="s">
        <v>319</v>
      </c>
      <c r="I28" s="143">
        <v>7570</v>
      </c>
    </row>
    <row r="29" spans="1:10" ht="76.5" x14ac:dyDescent="0.2">
      <c r="A29" s="55" t="s">
        <v>187</v>
      </c>
      <c r="B29" s="62">
        <f>B30</f>
        <v>1281.8</v>
      </c>
      <c r="C29" s="62">
        <f>C30</f>
        <v>1281.8</v>
      </c>
      <c r="D29" s="62">
        <f>D30</f>
        <v>0</v>
      </c>
      <c r="E29" s="62">
        <f>E30</f>
        <v>0</v>
      </c>
      <c r="F29" s="57"/>
      <c r="G29" s="57"/>
      <c r="H29" s="157"/>
      <c r="I29" s="143"/>
    </row>
    <row r="30" spans="1:10" ht="37.5" customHeight="1" x14ac:dyDescent="0.2">
      <c r="A30" s="58" t="s">
        <v>252</v>
      </c>
      <c r="B30" s="59">
        <v>1281.8</v>
      </c>
      <c r="C30" s="59">
        <v>1281.8</v>
      </c>
      <c r="D30" s="59">
        <v>0</v>
      </c>
      <c r="E30" s="59">
        <v>0</v>
      </c>
      <c r="F30" s="320" t="s">
        <v>189</v>
      </c>
      <c r="G30" s="321"/>
      <c r="H30" s="142" t="s">
        <v>188</v>
      </c>
      <c r="I30" s="151">
        <v>7412</v>
      </c>
      <c r="J30" s="150"/>
    </row>
    <row r="31" spans="1:10" ht="51" x14ac:dyDescent="0.2">
      <c r="A31" s="55" t="s">
        <v>247</v>
      </c>
      <c r="B31" s="62">
        <f>SUM(B32:B33)</f>
        <v>4225.0999999999995</v>
      </c>
      <c r="C31" s="62">
        <f t="shared" ref="C31:E31" si="4">SUM(C32:C33)</f>
        <v>929.09999999999991</v>
      </c>
      <c r="D31" s="62">
        <f t="shared" si="4"/>
        <v>46.7</v>
      </c>
      <c r="E31" s="62">
        <f t="shared" si="4"/>
        <v>10.6</v>
      </c>
      <c r="F31" s="167"/>
      <c r="G31" s="167"/>
      <c r="H31" s="142"/>
      <c r="I31" s="127"/>
    </row>
    <row r="32" spans="1:10" ht="102" x14ac:dyDescent="0.2">
      <c r="A32" s="58" t="s">
        <v>384</v>
      </c>
      <c r="B32" s="59">
        <v>3848.7</v>
      </c>
      <c r="C32" s="59">
        <v>874.8</v>
      </c>
      <c r="D32" s="59">
        <v>46.7</v>
      </c>
      <c r="E32" s="59">
        <v>10.6</v>
      </c>
      <c r="F32" s="167">
        <v>1.2</v>
      </c>
      <c r="G32" s="167">
        <v>1.2</v>
      </c>
      <c r="H32" s="160" t="s">
        <v>419</v>
      </c>
      <c r="I32" s="207">
        <v>7463</v>
      </c>
    </row>
    <row r="33" spans="1:10" ht="127.5" x14ac:dyDescent="0.2">
      <c r="A33" s="58" t="s">
        <v>321</v>
      </c>
      <c r="B33" s="59">
        <v>376.4</v>
      </c>
      <c r="C33" s="59">
        <v>54.3</v>
      </c>
      <c r="D33" s="59">
        <v>0</v>
      </c>
      <c r="E33" s="59">
        <v>0</v>
      </c>
      <c r="F33" s="320" t="s">
        <v>182</v>
      </c>
      <c r="G33" s="321"/>
      <c r="H33" s="141" t="s">
        <v>493</v>
      </c>
      <c r="I33" s="149">
        <v>7518</v>
      </c>
    </row>
    <row r="34" spans="1:10" ht="38.25" x14ac:dyDescent="0.2">
      <c r="A34" s="55" t="s">
        <v>190</v>
      </c>
      <c r="B34" s="62">
        <f>SUM(B35:B41)</f>
        <v>37005.699999999997</v>
      </c>
      <c r="C34" s="62">
        <f>SUM(C35:C41)</f>
        <v>34422.400000000001</v>
      </c>
      <c r="D34" s="62">
        <f>SUM(D35:D41)</f>
        <v>11.4</v>
      </c>
      <c r="E34" s="62">
        <f>SUM(E35:E41)</f>
        <v>11.4</v>
      </c>
      <c r="F34" s="167"/>
      <c r="G34" s="167"/>
      <c r="H34" s="157"/>
      <c r="I34" s="143"/>
    </row>
    <row r="35" spans="1:10" ht="78.75" x14ac:dyDescent="0.2">
      <c r="A35" s="58" t="s">
        <v>253</v>
      </c>
      <c r="B35" s="59">
        <v>3.6</v>
      </c>
      <c r="C35" s="59">
        <v>3.6</v>
      </c>
      <c r="D35" s="59">
        <v>10.9</v>
      </c>
      <c r="E35" s="59">
        <v>10.9</v>
      </c>
      <c r="F35" s="167">
        <f>D35/B35*100</f>
        <v>302.77777777777777</v>
      </c>
      <c r="G35" s="167">
        <f>E35/C35*100</f>
        <v>302.77777777777777</v>
      </c>
      <c r="H35" s="142" t="s">
        <v>494</v>
      </c>
      <c r="I35" s="148" t="s">
        <v>287</v>
      </c>
    </row>
    <row r="36" spans="1:10" ht="216.75" x14ac:dyDescent="0.2">
      <c r="A36" s="58" t="s">
        <v>250</v>
      </c>
      <c r="B36" s="59">
        <v>22572.7</v>
      </c>
      <c r="C36" s="59">
        <v>22014.7</v>
      </c>
      <c r="D36" s="59">
        <v>0</v>
      </c>
      <c r="E36" s="59">
        <v>0</v>
      </c>
      <c r="F36" s="320" t="s">
        <v>182</v>
      </c>
      <c r="G36" s="321"/>
      <c r="H36" s="142" t="s">
        <v>420</v>
      </c>
      <c r="I36" s="143">
        <v>7647</v>
      </c>
    </row>
    <row r="37" spans="1:10" ht="36" customHeight="1" x14ac:dyDescent="0.2">
      <c r="A37" s="328" t="s">
        <v>254</v>
      </c>
      <c r="B37" s="59">
        <v>472.9</v>
      </c>
      <c r="C37" s="59">
        <v>472.9</v>
      </c>
      <c r="D37" s="59">
        <v>0.5</v>
      </c>
      <c r="E37" s="59">
        <v>0.5</v>
      </c>
      <c r="F37" s="140">
        <f>D37/B37*100</f>
        <v>0.10573059843518715</v>
      </c>
      <c r="G37" s="140">
        <f>E37/C37*100</f>
        <v>0.10573059843518715</v>
      </c>
      <c r="H37" s="142" t="s">
        <v>495</v>
      </c>
      <c r="I37" s="323">
        <v>7508</v>
      </c>
    </row>
    <row r="38" spans="1:10" ht="35.25" customHeight="1" x14ac:dyDescent="0.2">
      <c r="A38" s="329"/>
      <c r="B38" s="59">
        <v>2849.3</v>
      </c>
      <c r="C38" s="59">
        <v>2849.3</v>
      </c>
      <c r="D38" s="59">
        <v>0</v>
      </c>
      <c r="E38" s="59">
        <v>0</v>
      </c>
      <c r="F38" s="320" t="s">
        <v>189</v>
      </c>
      <c r="G38" s="321"/>
      <c r="H38" s="142" t="s">
        <v>188</v>
      </c>
      <c r="I38" s="323"/>
      <c r="J38" s="150"/>
    </row>
    <row r="39" spans="1:10" ht="89.25" x14ac:dyDescent="0.2">
      <c r="A39" s="58" t="s">
        <v>255</v>
      </c>
      <c r="B39" s="59">
        <v>9191</v>
      </c>
      <c r="C39" s="59">
        <v>8772.2999999999993</v>
      </c>
      <c r="D39" s="59">
        <v>0</v>
      </c>
      <c r="E39" s="59">
        <v>0</v>
      </c>
      <c r="F39" s="320" t="s">
        <v>189</v>
      </c>
      <c r="G39" s="321"/>
      <c r="H39" s="142" t="s">
        <v>496</v>
      </c>
      <c r="I39" s="151">
        <v>7509</v>
      </c>
      <c r="J39" s="150"/>
    </row>
    <row r="40" spans="1:10" ht="125.25" customHeight="1" x14ac:dyDescent="0.2">
      <c r="A40" s="197" t="s">
        <v>386</v>
      </c>
      <c r="B40" s="59">
        <v>1606.6</v>
      </c>
      <c r="C40" s="59">
        <v>0</v>
      </c>
      <c r="D40" s="59">
        <v>0</v>
      </c>
      <c r="E40" s="59">
        <v>0</v>
      </c>
      <c r="F40" s="320" t="s">
        <v>189</v>
      </c>
      <c r="G40" s="321"/>
      <c r="H40" s="142" t="s">
        <v>498</v>
      </c>
      <c r="I40" s="198" t="s">
        <v>385</v>
      </c>
      <c r="J40" s="150"/>
    </row>
    <row r="41" spans="1:10" ht="89.25" customHeight="1" x14ac:dyDescent="0.2">
      <c r="A41" s="197" t="s">
        <v>256</v>
      </c>
      <c r="B41" s="59">
        <v>309.60000000000002</v>
      </c>
      <c r="C41" s="59">
        <v>309.60000000000002</v>
      </c>
      <c r="D41" s="59">
        <v>0</v>
      </c>
      <c r="E41" s="59">
        <v>0</v>
      </c>
      <c r="F41" s="320" t="s">
        <v>189</v>
      </c>
      <c r="G41" s="321"/>
      <c r="H41" s="142" t="s">
        <v>497</v>
      </c>
      <c r="I41" s="198" t="s">
        <v>333</v>
      </c>
    </row>
    <row r="42" spans="1:10" ht="25.5" x14ac:dyDescent="0.2">
      <c r="A42" s="55" t="s">
        <v>89</v>
      </c>
      <c r="B42" s="56">
        <f>SUM(B43:B47)</f>
        <v>1536.7</v>
      </c>
      <c r="C42" s="56">
        <f>SUM(C43:C47)</f>
        <v>1536.7</v>
      </c>
      <c r="D42" s="56">
        <f>SUM(D43:D47)</f>
        <v>10.199999999999999</v>
      </c>
      <c r="E42" s="56">
        <f>SUM(E43:E47)</f>
        <v>10.199999999999999</v>
      </c>
      <c r="F42" s="57"/>
      <c r="G42" s="57"/>
      <c r="H42" s="142"/>
      <c r="I42" s="143"/>
    </row>
    <row r="43" spans="1:10" ht="51" x14ac:dyDescent="0.2">
      <c r="A43" s="58" t="s">
        <v>388</v>
      </c>
      <c r="B43" s="59">
        <v>110.3</v>
      </c>
      <c r="C43" s="59">
        <v>110.3</v>
      </c>
      <c r="D43" s="324"/>
      <c r="E43" s="324"/>
      <c r="F43" s="326"/>
      <c r="G43" s="326"/>
      <c r="H43" s="142" t="s">
        <v>98</v>
      </c>
      <c r="I43" s="145" t="s">
        <v>387</v>
      </c>
    </row>
    <row r="44" spans="1:10" ht="51" x14ac:dyDescent="0.2">
      <c r="A44" s="58" t="s">
        <v>332</v>
      </c>
      <c r="B44" s="59">
        <v>267.10000000000002</v>
      </c>
      <c r="C44" s="59">
        <v>267.10000000000002</v>
      </c>
      <c r="D44" s="325"/>
      <c r="E44" s="325"/>
      <c r="F44" s="327"/>
      <c r="G44" s="327"/>
      <c r="H44" s="142" t="s">
        <v>98</v>
      </c>
      <c r="I44" s="145">
        <v>7488</v>
      </c>
    </row>
    <row r="45" spans="1:10" ht="90" x14ac:dyDescent="0.2">
      <c r="A45" s="58" t="s">
        <v>392</v>
      </c>
      <c r="B45" s="59">
        <v>50</v>
      </c>
      <c r="C45" s="59">
        <v>50</v>
      </c>
      <c r="D45" s="59">
        <v>0</v>
      </c>
      <c r="E45" s="59">
        <v>0</v>
      </c>
      <c r="F45" s="320" t="s">
        <v>99</v>
      </c>
      <c r="G45" s="321"/>
      <c r="H45" s="141" t="s">
        <v>499</v>
      </c>
      <c r="I45" s="169" t="s">
        <v>389</v>
      </c>
      <c r="J45" s="5"/>
    </row>
    <row r="46" spans="1:10" ht="67.5" x14ac:dyDescent="0.2">
      <c r="A46" s="58" t="s">
        <v>393</v>
      </c>
      <c r="B46" s="59">
        <v>100</v>
      </c>
      <c r="C46" s="59">
        <v>100</v>
      </c>
      <c r="D46" s="59">
        <v>0</v>
      </c>
      <c r="E46" s="59">
        <v>0</v>
      </c>
      <c r="F46" s="320" t="s">
        <v>391</v>
      </c>
      <c r="G46" s="321"/>
      <c r="H46" s="141" t="s">
        <v>500</v>
      </c>
      <c r="I46" s="169" t="s">
        <v>390</v>
      </c>
      <c r="J46" s="5"/>
    </row>
    <row r="47" spans="1:10" ht="76.5" x14ac:dyDescent="0.2">
      <c r="A47" s="58" t="s">
        <v>249</v>
      </c>
      <c r="B47" s="59">
        <v>1009.3</v>
      </c>
      <c r="C47" s="59">
        <v>1009.3</v>
      </c>
      <c r="D47" s="59">
        <v>10.199999999999999</v>
      </c>
      <c r="E47" s="59">
        <v>10.199999999999999</v>
      </c>
      <c r="F47" s="65">
        <f>D47/B47*100</f>
        <v>1.0106014069156841</v>
      </c>
      <c r="G47" s="65">
        <f>E47/C47*100</f>
        <v>1.0106014069156841</v>
      </c>
      <c r="H47" s="142" t="s">
        <v>49</v>
      </c>
      <c r="I47" s="154" t="s">
        <v>248</v>
      </c>
      <c r="J47" s="150"/>
    </row>
    <row r="48" spans="1:10" ht="38.25" x14ac:dyDescent="0.2">
      <c r="A48" s="55" t="s">
        <v>90</v>
      </c>
      <c r="B48" s="56">
        <f>SUM(B49:B50)</f>
        <v>6050</v>
      </c>
      <c r="C48" s="56">
        <f>SUM(C49:C50)</f>
        <v>5980.1</v>
      </c>
      <c r="D48" s="56">
        <f>SUM(D49:D50)</f>
        <v>65.5</v>
      </c>
      <c r="E48" s="56">
        <f>SUM(E49:E50)</f>
        <v>65.5</v>
      </c>
      <c r="F48" s="57"/>
      <c r="G48" s="57"/>
      <c r="H48" s="142"/>
      <c r="I48" s="143"/>
    </row>
    <row r="49" spans="1:9" ht="89.25" x14ac:dyDescent="0.2">
      <c r="A49" s="58" t="s">
        <v>322</v>
      </c>
      <c r="B49" s="61">
        <v>500</v>
      </c>
      <c r="C49" s="61">
        <v>450</v>
      </c>
      <c r="D49" s="61">
        <v>5.4</v>
      </c>
      <c r="E49" s="61">
        <v>5.4</v>
      </c>
      <c r="F49" s="60">
        <f t="shared" ref="F49:G50" si="5">D49/B49*100</f>
        <v>1.08</v>
      </c>
      <c r="G49" s="60">
        <f t="shared" si="5"/>
        <v>1.2</v>
      </c>
      <c r="H49" s="142" t="s">
        <v>335</v>
      </c>
      <c r="I49" s="143">
        <v>7418</v>
      </c>
    </row>
    <row r="50" spans="1:9" ht="90" x14ac:dyDescent="0.2">
      <c r="A50" s="58" t="s">
        <v>288</v>
      </c>
      <c r="B50" s="61">
        <v>5550</v>
      </c>
      <c r="C50" s="61">
        <v>5530.1</v>
      </c>
      <c r="D50" s="61">
        <v>60.1</v>
      </c>
      <c r="E50" s="61">
        <v>60.1</v>
      </c>
      <c r="F50" s="60">
        <f t="shared" si="5"/>
        <v>1.0828828828828829</v>
      </c>
      <c r="G50" s="60">
        <f t="shared" si="5"/>
        <v>1.0867796242382597</v>
      </c>
      <c r="H50" s="142" t="s">
        <v>501</v>
      </c>
      <c r="I50" s="143">
        <v>7420</v>
      </c>
    </row>
    <row r="51" spans="1:9" ht="38.25" x14ac:dyDescent="0.2">
      <c r="A51" s="55" t="s">
        <v>91</v>
      </c>
      <c r="B51" s="56">
        <f>SUM(B52:B54)</f>
        <v>883.2</v>
      </c>
      <c r="C51" s="56">
        <f>SUM(C52:C54)</f>
        <v>883.2</v>
      </c>
      <c r="D51" s="56">
        <f>SUM(D52:D54)</f>
        <v>126.8</v>
      </c>
      <c r="E51" s="56">
        <f>SUM(E52:E54)</f>
        <v>126.8</v>
      </c>
      <c r="F51" s="57"/>
      <c r="G51" s="57"/>
      <c r="H51" s="142"/>
      <c r="I51" s="143"/>
    </row>
    <row r="52" spans="1:9" ht="45" x14ac:dyDescent="0.2">
      <c r="A52" s="58" t="s">
        <v>257</v>
      </c>
      <c r="B52" s="59">
        <v>383.2</v>
      </c>
      <c r="C52" s="59">
        <v>383.2</v>
      </c>
      <c r="D52" s="59">
        <v>81.5</v>
      </c>
      <c r="E52" s="59">
        <v>81.5</v>
      </c>
      <c r="F52" s="60">
        <f t="shared" ref="F52:G54" si="6">D52/B52*100</f>
        <v>21.268267223382047</v>
      </c>
      <c r="G52" s="60">
        <f t="shared" si="6"/>
        <v>21.268267223382047</v>
      </c>
      <c r="H52" s="142" t="s">
        <v>336</v>
      </c>
      <c r="I52" s="143">
        <v>7456</v>
      </c>
    </row>
    <row r="53" spans="1:9" ht="63.75" x14ac:dyDescent="0.2">
      <c r="A53" s="58" t="s">
        <v>323</v>
      </c>
      <c r="B53" s="59">
        <v>300</v>
      </c>
      <c r="C53" s="59">
        <v>300</v>
      </c>
      <c r="D53" s="59">
        <v>25</v>
      </c>
      <c r="E53" s="59">
        <v>25</v>
      </c>
      <c r="F53" s="60">
        <f t="shared" si="6"/>
        <v>8.3333333333333321</v>
      </c>
      <c r="G53" s="60">
        <f t="shared" si="6"/>
        <v>8.3333333333333321</v>
      </c>
      <c r="H53" s="142" t="s">
        <v>337</v>
      </c>
      <c r="I53" s="143">
        <v>7457</v>
      </c>
    </row>
    <row r="54" spans="1:9" ht="63.75" x14ac:dyDescent="0.2">
      <c r="A54" s="58" t="s">
        <v>320</v>
      </c>
      <c r="B54" s="59">
        <v>200</v>
      </c>
      <c r="C54" s="59">
        <v>200</v>
      </c>
      <c r="D54" s="59">
        <v>20.3</v>
      </c>
      <c r="E54" s="59">
        <v>20.3</v>
      </c>
      <c r="F54" s="60">
        <f t="shared" si="6"/>
        <v>10.15</v>
      </c>
      <c r="G54" s="60">
        <f t="shared" si="6"/>
        <v>10.15</v>
      </c>
      <c r="H54" s="142" t="s">
        <v>502</v>
      </c>
      <c r="I54" s="143">
        <v>7454</v>
      </c>
    </row>
    <row r="55" spans="1:9" ht="38.25" x14ac:dyDescent="0.2">
      <c r="A55" s="55" t="s">
        <v>191</v>
      </c>
      <c r="B55" s="56">
        <f>SUM(B56:B63)</f>
        <v>13009.999999999998</v>
      </c>
      <c r="C55" s="56">
        <f t="shared" ref="C55:E55" si="7">SUM(C56:C63)</f>
        <v>12845.499999999998</v>
      </c>
      <c r="D55" s="56">
        <f t="shared" si="7"/>
        <v>57.7</v>
      </c>
      <c r="E55" s="56">
        <f t="shared" si="7"/>
        <v>57.7</v>
      </c>
      <c r="F55" s="57"/>
      <c r="G55" s="57"/>
      <c r="H55" s="142"/>
      <c r="I55" s="143"/>
    </row>
    <row r="56" spans="1:9" ht="63.75" x14ac:dyDescent="0.2">
      <c r="A56" s="58" t="s">
        <v>300</v>
      </c>
      <c r="B56" s="61">
        <v>247</v>
      </c>
      <c r="C56" s="61">
        <v>247</v>
      </c>
      <c r="D56" s="171">
        <v>0</v>
      </c>
      <c r="E56" s="171">
        <v>0</v>
      </c>
      <c r="F56" s="320" t="s">
        <v>189</v>
      </c>
      <c r="G56" s="321"/>
      <c r="H56" s="170" t="s">
        <v>503</v>
      </c>
      <c r="I56" s="143">
        <v>7749</v>
      </c>
    </row>
    <row r="57" spans="1:9" ht="127.5" x14ac:dyDescent="0.2">
      <c r="A57" s="58" t="s">
        <v>324</v>
      </c>
      <c r="B57" s="61">
        <v>5711.5</v>
      </c>
      <c r="C57" s="61">
        <v>5711.2</v>
      </c>
      <c r="D57" s="171">
        <v>57.7</v>
      </c>
      <c r="E57" s="171">
        <v>57.7</v>
      </c>
      <c r="F57" s="172">
        <f>D57/B57*100</f>
        <v>1.0102424932154426</v>
      </c>
      <c r="G57" s="172">
        <f>E57/C57*100</f>
        <v>1.0102955596021852</v>
      </c>
      <c r="H57" s="170" t="s">
        <v>394</v>
      </c>
      <c r="I57" s="143">
        <v>7840</v>
      </c>
    </row>
    <row r="58" spans="1:9" ht="76.5" x14ac:dyDescent="0.2">
      <c r="A58" s="58" t="s">
        <v>400</v>
      </c>
      <c r="B58" s="61">
        <v>10</v>
      </c>
      <c r="C58" s="61">
        <v>10</v>
      </c>
      <c r="D58" s="171">
        <v>0</v>
      </c>
      <c r="E58" s="171">
        <v>0</v>
      </c>
      <c r="F58" s="320" t="s">
        <v>189</v>
      </c>
      <c r="G58" s="321"/>
      <c r="H58" s="170" t="s">
        <v>506</v>
      </c>
      <c r="I58" s="143">
        <v>7388</v>
      </c>
    </row>
    <row r="59" spans="1:9" ht="67.5" x14ac:dyDescent="0.2">
      <c r="A59" s="58" t="s">
        <v>399</v>
      </c>
      <c r="B59" s="61">
        <v>105</v>
      </c>
      <c r="C59" s="61">
        <v>105</v>
      </c>
      <c r="D59" s="171">
        <v>0</v>
      </c>
      <c r="E59" s="171">
        <v>0</v>
      </c>
      <c r="F59" s="320" t="s">
        <v>189</v>
      </c>
      <c r="G59" s="321"/>
      <c r="H59" s="170" t="s">
        <v>504</v>
      </c>
      <c r="I59" s="146" t="s">
        <v>397</v>
      </c>
    </row>
    <row r="60" spans="1:9" ht="90" x14ac:dyDescent="0.2">
      <c r="A60" s="58" t="s">
        <v>401</v>
      </c>
      <c r="B60" s="61">
        <v>4167</v>
      </c>
      <c r="C60" s="61">
        <v>4061.2</v>
      </c>
      <c r="D60" s="171">
        <v>0</v>
      </c>
      <c r="E60" s="171">
        <v>0</v>
      </c>
      <c r="F60" s="320" t="s">
        <v>189</v>
      </c>
      <c r="G60" s="321"/>
      <c r="H60" s="170" t="s">
        <v>505</v>
      </c>
      <c r="I60" s="143">
        <v>7641</v>
      </c>
    </row>
    <row r="61" spans="1:9" ht="140.25" x14ac:dyDescent="0.2">
      <c r="A61" s="58" t="s">
        <v>398</v>
      </c>
      <c r="B61" s="59">
        <v>2143.9</v>
      </c>
      <c r="C61" s="59">
        <v>2085.5</v>
      </c>
      <c r="D61" s="59">
        <v>0</v>
      </c>
      <c r="E61" s="59">
        <v>0</v>
      </c>
      <c r="F61" s="320" t="s">
        <v>99</v>
      </c>
      <c r="G61" s="321"/>
      <c r="H61" s="142" t="s">
        <v>507</v>
      </c>
      <c r="I61" s="143">
        <v>7741</v>
      </c>
    </row>
    <row r="62" spans="1:9" ht="63.75" customHeight="1" x14ac:dyDescent="0.2">
      <c r="A62" s="328" t="s">
        <v>325</v>
      </c>
      <c r="B62" s="61">
        <v>312.8</v>
      </c>
      <c r="C62" s="61">
        <v>312.8</v>
      </c>
      <c r="D62" s="171">
        <v>0</v>
      </c>
      <c r="E62" s="171">
        <v>0</v>
      </c>
      <c r="F62" s="338" t="s">
        <v>100</v>
      </c>
      <c r="G62" s="339"/>
      <c r="H62" s="170" t="s">
        <v>395</v>
      </c>
      <c r="I62" s="337">
        <v>7745</v>
      </c>
    </row>
    <row r="63" spans="1:9" ht="22.5" x14ac:dyDescent="0.2">
      <c r="A63" s="329"/>
      <c r="B63" s="59">
        <v>312.8</v>
      </c>
      <c r="C63" s="59">
        <v>312.8</v>
      </c>
      <c r="D63" s="64">
        <v>0</v>
      </c>
      <c r="E63" s="64">
        <v>0</v>
      </c>
      <c r="F63" s="338" t="s">
        <v>100</v>
      </c>
      <c r="G63" s="339"/>
      <c r="H63" s="158" t="s">
        <v>396</v>
      </c>
      <c r="I63" s="337"/>
    </row>
    <row r="64" spans="1:9" ht="63.75" x14ac:dyDescent="0.2">
      <c r="A64" s="55" t="s">
        <v>103</v>
      </c>
      <c r="B64" s="62">
        <f>SUM(B65:B66)</f>
        <v>2077.1999999999998</v>
      </c>
      <c r="C64" s="62">
        <f>SUM(C65:C66)</f>
        <v>2077.1999999999998</v>
      </c>
      <c r="D64" s="62">
        <f>SUM(D65:D66)</f>
        <v>1119.5999999999999</v>
      </c>
      <c r="E64" s="62">
        <f>SUM(E65:E66)</f>
        <v>1119.5999999999999</v>
      </c>
      <c r="F64" s="63"/>
      <c r="G64" s="63"/>
      <c r="H64" s="159"/>
      <c r="I64" s="143"/>
    </row>
    <row r="65" spans="1:9" ht="51" x14ac:dyDescent="0.2">
      <c r="A65" s="58" t="s">
        <v>326</v>
      </c>
      <c r="B65" s="59">
        <v>1413.7</v>
      </c>
      <c r="C65" s="59">
        <v>1413.7</v>
      </c>
      <c r="D65" s="324">
        <v>1119.5999999999999</v>
      </c>
      <c r="E65" s="324">
        <v>1119.5999999999999</v>
      </c>
      <c r="F65" s="326">
        <v>14</v>
      </c>
      <c r="G65" s="326">
        <v>14</v>
      </c>
      <c r="H65" s="342" t="s">
        <v>509</v>
      </c>
      <c r="I65" s="147" t="s">
        <v>279</v>
      </c>
    </row>
    <row r="66" spans="1:9" ht="51" x14ac:dyDescent="0.2">
      <c r="A66" s="58" t="s">
        <v>327</v>
      </c>
      <c r="B66" s="59">
        <v>663.5</v>
      </c>
      <c r="C66" s="59">
        <v>663.5</v>
      </c>
      <c r="D66" s="325"/>
      <c r="E66" s="325"/>
      <c r="F66" s="327"/>
      <c r="G66" s="327"/>
      <c r="H66" s="343"/>
      <c r="I66" s="147" t="s">
        <v>279</v>
      </c>
    </row>
    <row r="67" spans="1:9" ht="38.25" hidden="1" x14ac:dyDescent="0.25">
      <c r="A67" s="55" t="s">
        <v>92</v>
      </c>
      <c r="B67" s="56">
        <f>SUM(B68:B68)</f>
        <v>0</v>
      </c>
      <c r="C67" s="56">
        <f>SUM(C68:C68)</f>
        <v>0</v>
      </c>
      <c r="D67" s="56">
        <f>SUM(D68:D68)</f>
        <v>0</v>
      </c>
      <c r="E67" s="56">
        <f>SUM(E68:E68)</f>
        <v>0</v>
      </c>
      <c r="F67" s="54"/>
      <c r="G67" s="54"/>
      <c r="H67" s="142"/>
      <c r="I67" s="143"/>
    </row>
    <row r="68" spans="1:9" ht="102" hidden="1" x14ac:dyDescent="0.2">
      <c r="A68" s="58" t="s">
        <v>125</v>
      </c>
      <c r="B68" s="59"/>
      <c r="C68" s="59"/>
      <c r="D68" s="59"/>
      <c r="E68" s="59"/>
      <c r="F68" s="60" t="e">
        <f>D68/B68*100</f>
        <v>#DIV/0!</v>
      </c>
      <c r="G68" s="60" t="e">
        <f>E68/C68*100</f>
        <v>#DIV/0!</v>
      </c>
      <c r="H68" s="142" t="s">
        <v>104</v>
      </c>
      <c r="I68" s="143"/>
    </row>
    <row r="69" spans="1:9" ht="127.5" x14ac:dyDescent="0.2">
      <c r="A69" s="58" t="s">
        <v>404</v>
      </c>
      <c r="B69" s="59">
        <v>4853.8999999999996</v>
      </c>
      <c r="C69" s="59">
        <v>4853.8999999999996</v>
      </c>
      <c r="D69" s="59">
        <v>0</v>
      </c>
      <c r="E69" s="59">
        <v>0</v>
      </c>
      <c r="F69" s="320" t="s">
        <v>189</v>
      </c>
      <c r="G69" s="321"/>
      <c r="H69" s="340" t="s">
        <v>421</v>
      </c>
      <c r="I69" s="169" t="s">
        <v>402</v>
      </c>
    </row>
    <row r="70" spans="1:9" ht="63.75" x14ac:dyDescent="0.2">
      <c r="A70" s="58" t="s">
        <v>405</v>
      </c>
      <c r="B70" s="59">
        <v>2551</v>
      </c>
      <c r="C70" s="59">
        <v>2551</v>
      </c>
      <c r="D70" s="59">
        <v>0</v>
      </c>
      <c r="E70" s="59">
        <v>0</v>
      </c>
      <c r="F70" s="320" t="s">
        <v>189</v>
      </c>
      <c r="G70" s="321"/>
      <c r="H70" s="341"/>
      <c r="I70" s="169" t="s">
        <v>403</v>
      </c>
    </row>
    <row r="71" spans="1:9" ht="63.75" x14ac:dyDescent="0.2">
      <c r="A71" s="55" t="s">
        <v>328</v>
      </c>
      <c r="B71" s="62">
        <f>B72</f>
        <v>853.9</v>
      </c>
      <c r="C71" s="62">
        <f t="shared" ref="C71:E71" si="8">C72</f>
        <v>853.9</v>
      </c>
      <c r="D71" s="62">
        <f t="shared" si="8"/>
        <v>0</v>
      </c>
      <c r="E71" s="62">
        <f t="shared" si="8"/>
        <v>0</v>
      </c>
      <c r="F71" s="57">
        <f t="shared" ref="F71" si="9">D71/B71*100</f>
        <v>0</v>
      </c>
      <c r="G71" s="57">
        <v>0</v>
      </c>
      <c r="H71" s="142"/>
      <c r="I71" s="143"/>
    </row>
    <row r="72" spans="1:9" ht="89.25" x14ac:dyDescent="0.2">
      <c r="A72" s="58" t="s">
        <v>329</v>
      </c>
      <c r="B72" s="59">
        <v>853.9</v>
      </c>
      <c r="C72" s="59">
        <v>853.9</v>
      </c>
      <c r="D72" s="59">
        <v>0</v>
      </c>
      <c r="E72" s="59">
        <v>0</v>
      </c>
      <c r="F72" s="320" t="s">
        <v>189</v>
      </c>
      <c r="G72" s="321"/>
      <c r="H72" s="142" t="s">
        <v>508</v>
      </c>
      <c r="I72" s="143">
        <v>7459</v>
      </c>
    </row>
    <row r="73" spans="1:9" ht="38.25" x14ac:dyDescent="0.25">
      <c r="A73" s="55" t="s">
        <v>93</v>
      </c>
      <c r="B73" s="56">
        <f>B74+B79</f>
        <v>36124.699999999997</v>
      </c>
      <c r="C73" s="56">
        <f t="shared" ref="C73:E73" si="10">C74+C79</f>
        <v>36124.699999999997</v>
      </c>
      <c r="D73" s="56">
        <f t="shared" si="10"/>
        <v>118.3</v>
      </c>
      <c r="E73" s="56">
        <f t="shared" si="10"/>
        <v>118.3</v>
      </c>
      <c r="F73" s="54"/>
      <c r="G73" s="54"/>
      <c r="H73" s="142"/>
      <c r="I73" s="143"/>
    </row>
    <row r="74" spans="1:9" ht="146.25" x14ac:dyDescent="0.2">
      <c r="A74" s="197" t="s">
        <v>407</v>
      </c>
      <c r="B74" s="59">
        <v>9320.2000000000007</v>
      </c>
      <c r="C74" s="59">
        <v>9320.2000000000007</v>
      </c>
      <c r="D74" s="59">
        <v>118.3</v>
      </c>
      <c r="E74" s="59">
        <v>118.3</v>
      </c>
      <c r="F74" s="60">
        <v>0</v>
      </c>
      <c r="G74" s="60">
        <v>0</v>
      </c>
      <c r="H74" s="160" t="s">
        <v>409</v>
      </c>
      <c r="I74" s="199">
        <v>2724</v>
      </c>
    </row>
    <row r="75" spans="1:9" x14ac:dyDescent="0.2">
      <c r="A75" s="7" t="s">
        <v>408</v>
      </c>
      <c r="B75" s="59"/>
      <c r="C75" s="33"/>
      <c r="D75" s="33">
        <v>0</v>
      </c>
      <c r="E75" s="33">
        <v>0</v>
      </c>
      <c r="F75" s="160"/>
      <c r="G75" s="160"/>
      <c r="H75" s="160"/>
      <c r="I75" s="143"/>
    </row>
    <row r="76" spans="1:9" ht="33.75" x14ac:dyDescent="0.2">
      <c r="A76" s="205" t="s">
        <v>410</v>
      </c>
      <c r="B76" s="205">
        <v>5820.7</v>
      </c>
      <c r="C76" s="205">
        <v>5820.7</v>
      </c>
      <c r="D76" s="205">
        <v>118.3</v>
      </c>
      <c r="E76" s="205">
        <v>118.3</v>
      </c>
      <c r="F76" s="205"/>
      <c r="G76" s="205"/>
      <c r="H76" s="160" t="s">
        <v>413</v>
      </c>
    </row>
    <row r="77" spans="1:9" ht="22.5" x14ac:dyDescent="0.2">
      <c r="A77" s="205" t="s">
        <v>411</v>
      </c>
      <c r="B77" s="205">
        <v>3098.6</v>
      </c>
      <c r="C77" s="205">
        <v>3098.6</v>
      </c>
      <c r="D77" s="205">
        <v>0</v>
      </c>
      <c r="E77" s="205">
        <v>0</v>
      </c>
      <c r="F77" s="205"/>
      <c r="G77" s="205"/>
      <c r="H77" s="160" t="s">
        <v>414</v>
      </c>
    </row>
    <row r="78" spans="1:9" ht="45" x14ac:dyDescent="0.2">
      <c r="A78" s="206" t="s">
        <v>412</v>
      </c>
      <c r="B78" s="205">
        <v>400.9</v>
      </c>
      <c r="C78" s="205">
        <v>400.9</v>
      </c>
      <c r="D78" s="205">
        <v>0</v>
      </c>
      <c r="E78" s="205">
        <v>0</v>
      </c>
      <c r="F78" s="205"/>
      <c r="G78" s="205"/>
      <c r="H78" s="160" t="s">
        <v>415</v>
      </c>
    </row>
    <row r="79" spans="1:9" ht="38.25" x14ac:dyDescent="0.2">
      <c r="A79" s="7" t="s">
        <v>418</v>
      </c>
      <c r="B79" s="204">
        <f>SUM(B81:B84)</f>
        <v>26804.499999999996</v>
      </c>
      <c r="C79" s="204">
        <f t="shared" ref="C79:E79" si="11">SUM(C81:C84)</f>
        <v>26804.499999999996</v>
      </c>
      <c r="D79" s="204">
        <f t="shared" si="11"/>
        <v>0</v>
      </c>
      <c r="E79" s="204">
        <f t="shared" si="11"/>
        <v>0</v>
      </c>
      <c r="F79" s="322" t="s">
        <v>182</v>
      </c>
      <c r="G79" s="322"/>
      <c r="H79" s="10"/>
      <c r="I79">
        <v>1011</v>
      </c>
    </row>
    <row r="80" spans="1:9" x14ac:dyDescent="0.2">
      <c r="A80" s="201" t="s">
        <v>20</v>
      </c>
      <c r="B80" s="59"/>
      <c r="C80" s="59"/>
      <c r="D80" s="59"/>
      <c r="E80" s="59"/>
      <c r="F80" s="322"/>
      <c r="G80" s="322"/>
      <c r="H80" s="10"/>
    </row>
    <row r="81" spans="1:8" ht="36" x14ac:dyDescent="0.2">
      <c r="A81" s="203" t="s">
        <v>422</v>
      </c>
      <c r="B81" s="202">
        <v>4036.5</v>
      </c>
      <c r="C81" s="202">
        <v>4036.5</v>
      </c>
      <c r="D81" s="202">
        <v>0</v>
      </c>
      <c r="E81" s="202">
        <v>0</v>
      </c>
      <c r="F81" s="319" t="s">
        <v>182</v>
      </c>
      <c r="G81" s="319"/>
      <c r="H81" s="10"/>
    </row>
    <row r="82" spans="1:8" ht="48" x14ac:dyDescent="0.2">
      <c r="A82" s="203" t="s">
        <v>423</v>
      </c>
      <c r="B82" s="202">
        <v>1825.3</v>
      </c>
      <c r="C82" s="202">
        <v>1825.3</v>
      </c>
      <c r="D82" s="202">
        <v>0</v>
      </c>
      <c r="E82" s="202">
        <v>0</v>
      </c>
      <c r="F82" s="319" t="s">
        <v>182</v>
      </c>
      <c r="G82" s="319"/>
      <c r="H82" s="10"/>
    </row>
    <row r="83" spans="1:8" ht="36" x14ac:dyDescent="0.2">
      <c r="A83" s="203" t="s">
        <v>424</v>
      </c>
      <c r="B83" s="202">
        <v>18030.599999999999</v>
      </c>
      <c r="C83" s="202">
        <v>18030.599999999999</v>
      </c>
      <c r="D83" s="202">
        <v>0</v>
      </c>
      <c r="E83" s="202">
        <v>0</v>
      </c>
      <c r="F83" s="319" t="s">
        <v>182</v>
      </c>
      <c r="G83" s="319"/>
      <c r="H83" s="10"/>
    </row>
    <row r="84" spans="1:8" ht="36" x14ac:dyDescent="0.2">
      <c r="A84" s="203" t="s">
        <v>425</v>
      </c>
      <c r="B84" s="202">
        <v>2912.1</v>
      </c>
      <c r="C84" s="202">
        <v>2912.1</v>
      </c>
      <c r="D84" s="202">
        <v>0</v>
      </c>
      <c r="E84" s="202">
        <v>0</v>
      </c>
      <c r="F84" s="319" t="s">
        <v>182</v>
      </c>
      <c r="G84" s="319"/>
      <c r="H84" s="10"/>
    </row>
  </sheetData>
  <mergeCells count="59">
    <mergeCell ref="A62:A63"/>
    <mergeCell ref="I62:I63"/>
    <mergeCell ref="F62:G62"/>
    <mergeCell ref="F63:G63"/>
    <mergeCell ref="F72:G72"/>
    <mergeCell ref="H69:H70"/>
    <mergeCell ref="H65:H66"/>
    <mergeCell ref="D65:D66"/>
    <mergeCell ref="E65:E66"/>
    <mergeCell ref="F65:F66"/>
    <mergeCell ref="G65:G66"/>
    <mergeCell ref="F12:G12"/>
    <mergeCell ref="F5:F6"/>
    <mergeCell ref="A3:H3"/>
    <mergeCell ref="F18:G18"/>
    <mergeCell ref="F24:G24"/>
    <mergeCell ref="H5:H6"/>
    <mergeCell ref="D4:E4"/>
    <mergeCell ref="F4:G4"/>
    <mergeCell ref="A5:A6"/>
    <mergeCell ref="B5:C5"/>
    <mergeCell ref="D5:E5"/>
    <mergeCell ref="G5:G6"/>
    <mergeCell ref="F10:G10"/>
    <mergeCell ref="F14:G14"/>
    <mergeCell ref="F20:G20"/>
    <mergeCell ref="F19:G19"/>
    <mergeCell ref="F56:G56"/>
    <mergeCell ref="F61:G61"/>
    <mergeCell ref="F60:G60"/>
    <mergeCell ref="F58:G58"/>
    <mergeCell ref="F59:G59"/>
    <mergeCell ref="D43:D44"/>
    <mergeCell ref="E43:E44"/>
    <mergeCell ref="F43:F44"/>
    <mergeCell ref="G43:G44"/>
    <mergeCell ref="A37:A38"/>
    <mergeCell ref="F28:G28"/>
    <mergeCell ref="F36:G36"/>
    <mergeCell ref="F33:G33"/>
    <mergeCell ref="I37:I38"/>
    <mergeCell ref="F30:G30"/>
    <mergeCell ref="F38:G38"/>
    <mergeCell ref="F84:G84"/>
    <mergeCell ref="F13:G13"/>
    <mergeCell ref="F40:G40"/>
    <mergeCell ref="F45:G45"/>
    <mergeCell ref="F46:G46"/>
    <mergeCell ref="F27:G27"/>
    <mergeCell ref="F22:G22"/>
    <mergeCell ref="F69:G69"/>
    <mergeCell ref="F70:G70"/>
    <mergeCell ref="F79:G79"/>
    <mergeCell ref="F80:G80"/>
    <mergeCell ref="F81:G81"/>
    <mergeCell ref="F82:G82"/>
    <mergeCell ref="F83:G83"/>
    <mergeCell ref="F39:G39"/>
    <mergeCell ref="F41:G41"/>
  </mergeCells>
  <pageMargins left="0.70866141732283472" right="0.31496062992125984" top="0.59055118110236227" bottom="0.35433070866141736" header="0.31496062992125984" footer="0.31496062992125984"/>
  <pageSetup paperSize="9" scale="80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zoomScale="80" zoomScaleNormal="80" workbookViewId="0">
      <pane ySplit="6" topLeftCell="A7" activePane="bottomLeft" state="frozen"/>
      <selection pane="bottomLeft" activeCell="F29" sqref="F29"/>
    </sheetView>
  </sheetViews>
  <sheetFormatPr defaultRowHeight="18.75" x14ac:dyDescent="0.3"/>
  <cols>
    <col min="1" max="1" width="22" style="232" customWidth="1"/>
    <col min="2" max="2" width="32" style="233" customWidth="1"/>
    <col min="3" max="3" width="16.5703125" style="233" customWidth="1"/>
    <col min="4" max="4" width="30.28515625" style="233" customWidth="1"/>
    <col min="5" max="5" width="15.85546875" style="233" customWidth="1"/>
    <col min="6" max="6" width="30.85546875" style="233" customWidth="1"/>
    <col min="7" max="7" width="18.42578125" style="233" customWidth="1"/>
    <col min="8" max="8" width="16.42578125" style="233" customWidth="1"/>
    <col min="9" max="9" width="9.140625" style="233"/>
    <col min="10" max="10" width="14.42578125" style="233" customWidth="1"/>
    <col min="11" max="16384" width="9.140625" style="233"/>
  </cols>
  <sheetData>
    <row r="1" spans="1:10" x14ac:dyDescent="0.3">
      <c r="G1" s="345" t="s">
        <v>536</v>
      </c>
      <c r="H1" s="345"/>
    </row>
    <row r="2" spans="1:10" x14ac:dyDescent="0.3">
      <c r="G2" s="234"/>
      <c r="H2" s="83" t="s">
        <v>222</v>
      </c>
    </row>
    <row r="3" spans="1:10" x14ac:dyDescent="0.3">
      <c r="A3" s="346" t="s">
        <v>510</v>
      </c>
      <c r="B3" s="346"/>
      <c r="C3" s="346"/>
      <c r="D3" s="346"/>
      <c r="E3" s="346"/>
      <c r="F3" s="346"/>
      <c r="G3" s="346"/>
      <c r="H3" s="346"/>
    </row>
    <row r="4" spans="1:10" x14ac:dyDescent="0.3">
      <c r="H4" s="234" t="s">
        <v>54</v>
      </c>
    </row>
    <row r="5" spans="1:10" s="235" customFormat="1" ht="15" customHeight="1" x14ac:dyDescent="0.2">
      <c r="A5" s="344" t="s">
        <v>511</v>
      </c>
      <c r="B5" s="344" t="s">
        <v>284</v>
      </c>
      <c r="C5" s="344"/>
      <c r="D5" s="344" t="s">
        <v>306</v>
      </c>
      <c r="E5" s="344"/>
      <c r="F5" s="344" t="s">
        <v>377</v>
      </c>
      <c r="G5" s="344"/>
      <c r="H5" s="344"/>
    </row>
    <row r="6" spans="1:10" s="235" customFormat="1" ht="37.5" x14ac:dyDescent="0.2">
      <c r="A6" s="344"/>
      <c r="B6" s="236" t="s">
        <v>512</v>
      </c>
      <c r="C6" s="236" t="s">
        <v>513</v>
      </c>
      <c r="D6" s="236" t="s">
        <v>512</v>
      </c>
      <c r="E6" s="236" t="s">
        <v>513</v>
      </c>
      <c r="F6" s="236" t="s">
        <v>512</v>
      </c>
      <c r="G6" s="236" t="s">
        <v>514</v>
      </c>
      <c r="H6" s="236" t="s">
        <v>513</v>
      </c>
      <c r="J6" s="245" t="s">
        <v>541</v>
      </c>
    </row>
    <row r="7" spans="1:10" ht="205.5" customHeight="1" x14ac:dyDescent="0.3">
      <c r="A7" s="236" t="s">
        <v>15</v>
      </c>
      <c r="B7" s="237" t="s">
        <v>515</v>
      </c>
      <c r="C7" s="237">
        <v>0</v>
      </c>
      <c r="D7" s="237" t="s">
        <v>516</v>
      </c>
      <c r="E7" s="238">
        <v>1891.9</v>
      </c>
      <c r="F7" s="237" t="s">
        <v>517</v>
      </c>
      <c r="G7" s="238">
        <v>2700</v>
      </c>
      <c r="H7" s="238">
        <v>2697.8</v>
      </c>
      <c r="J7" s="246" t="s">
        <v>540</v>
      </c>
    </row>
    <row r="8" spans="1:10" ht="228" customHeight="1" x14ac:dyDescent="0.3">
      <c r="A8" s="236" t="s">
        <v>518</v>
      </c>
      <c r="B8" s="237" t="s">
        <v>515</v>
      </c>
      <c r="C8" s="238">
        <v>0</v>
      </c>
      <c r="D8" s="237" t="s">
        <v>519</v>
      </c>
      <c r="E8" s="238">
        <v>6646.9</v>
      </c>
      <c r="F8" s="237" t="s">
        <v>515</v>
      </c>
      <c r="G8" s="238">
        <v>0</v>
      </c>
      <c r="H8" s="238">
        <v>0</v>
      </c>
      <c r="J8" s="246"/>
    </row>
    <row r="9" spans="1:10" ht="131.25" customHeight="1" x14ac:dyDescent="0.3">
      <c r="A9" s="344" t="s">
        <v>520</v>
      </c>
      <c r="B9" s="237" t="s">
        <v>515</v>
      </c>
      <c r="C9" s="238">
        <v>0</v>
      </c>
      <c r="D9" s="237" t="s">
        <v>521</v>
      </c>
      <c r="E9" s="238">
        <v>876.3</v>
      </c>
      <c r="F9" s="237" t="s">
        <v>515</v>
      </c>
      <c r="G9" s="238">
        <v>0</v>
      </c>
      <c r="H9" s="238">
        <v>0</v>
      </c>
      <c r="J9" s="246"/>
    </row>
    <row r="10" spans="1:10" ht="120.75" customHeight="1" x14ac:dyDescent="0.3">
      <c r="A10" s="344"/>
      <c r="B10" s="237" t="s">
        <v>522</v>
      </c>
      <c r="C10" s="238">
        <v>10</v>
      </c>
      <c r="D10" s="237" t="s">
        <v>522</v>
      </c>
      <c r="E10" s="238">
        <v>6.5</v>
      </c>
      <c r="F10" s="237" t="s">
        <v>522</v>
      </c>
      <c r="G10" s="238">
        <v>14.5</v>
      </c>
      <c r="H10" s="238">
        <v>14.5</v>
      </c>
      <c r="J10" s="246" t="s">
        <v>537</v>
      </c>
    </row>
    <row r="11" spans="1:10" ht="188.25" customHeight="1" x14ac:dyDescent="0.3">
      <c r="A11" s="344"/>
      <c r="B11" s="239" t="s">
        <v>523</v>
      </c>
      <c r="C11" s="238">
        <v>261.39999999999998</v>
      </c>
      <c r="D11" s="237" t="s">
        <v>524</v>
      </c>
      <c r="E11" s="238">
        <v>276.8</v>
      </c>
      <c r="F11" s="237" t="s">
        <v>525</v>
      </c>
      <c r="G11" s="238">
        <v>312.7</v>
      </c>
      <c r="H11" s="238">
        <v>312.7</v>
      </c>
      <c r="J11" s="246" t="s">
        <v>333</v>
      </c>
    </row>
    <row r="12" spans="1:10" ht="222.75" customHeight="1" x14ac:dyDescent="0.3">
      <c r="A12" s="344"/>
      <c r="B12" s="237" t="s">
        <v>515</v>
      </c>
      <c r="C12" s="238">
        <v>0</v>
      </c>
      <c r="D12" s="237" t="s">
        <v>515</v>
      </c>
      <c r="E12" s="238">
        <v>0</v>
      </c>
      <c r="F12" s="237" t="s">
        <v>526</v>
      </c>
      <c r="G12" s="238">
        <v>1627.9</v>
      </c>
      <c r="H12" s="238">
        <v>13.2</v>
      </c>
      <c r="J12" s="246" t="s">
        <v>385</v>
      </c>
    </row>
    <row r="13" spans="1:10" ht="228" customHeight="1" x14ac:dyDescent="0.3">
      <c r="A13" s="236" t="s">
        <v>527</v>
      </c>
      <c r="B13" s="237" t="s">
        <v>528</v>
      </c>
      <c r="C13" s="238">
        <v>902.8</v>
      </c>
      <c r="D13" s="237" t="s">
        <v>515</v>
      </c>
      <c r="E13" s="238">
        <v>0</v>
      </c>
      <c r="F13" s="237" t="s">
        <v>529</v>
      </c>
      <c r="G13" s="238">
        <v>7512.8</v>
      </c>
      <c r="H13" s="238">
        <v>7512.8</v>
      </c>
      <c r="J13" s="246" t="s">
        <v>538</v>
      </c>
    </row>
    <row r="14" spans="1:10" ht="264" customHeight="1" x14ac:dyDescent="0.3">
      <c r="A14" s="236" t="s">
        <v>530</v>
      </c>
      <c r="B14" s="237" t="s">
        <v>515</v>
      </c>
      <c r="C14" s="238">
        <v>0</v>
      </c>
      <c r="D14" s="237" t="s">
        <v>515</v>
      </c>
      <c r="E14" s="238">
        <v>0</v>
      </c>
      <c r="F14" s="237" t="s">
        <v>531</v>
      </c>
      <c r="G14" s="238">
        <v>150</v>
      </c>
      <c r="H14" s="238">
        <v>150</v>
      </c>
      <c r="J14" s="246" t="s">
        <v>539</v>
      </c>
    </row>
    <row r="15" spans="1:10" ht="94.5" customHeight="1" x14ac:dyDescent="0.3">
      <c r="A15" s="236" t="s">
        <v>532</v>
      </c>
      <c r="B15" s="237" t="s">
        <v>533</v>
      </c>
      <c r="C15" s="238">
        <v>1402.7</v>
      </c>
      <c r="D15" s="237" t="s">
        <v>515</v>
      </c>
      <c r="E15" s="238">
        <v>0</v>
      </c>
      <c r="F15" s="237" t="s">
        <v>515</v>
      </c>
      <c r="G15" s="238">
        <v>0</v>
      </c>
      <c r="H15" s="238">
        <v>0</v>
      </c>
      <c r="J15" s="246"/>
    </row>
    <row r="16" spans="1:10" s="232" customFormat="1" x14ac:dyDescent="0.3">
      <c r="A16" s="240" t="s">
        <v>534</v>
      </c>
      <c r="B16" s="240"/>
      <c r="C16" s="241">
        <f>SUM(C7:C15)</f>
        <v>2576.8999999999996</v>
      </c>
      <c r="D16" s="241"/>
      <c r="E16" s="241">
        <f t="shared" ref="E16:H16" si="0">SUM(E7:E15)</f>
        <v>9698.3999999999978</v>
      </c>
      <c r="F16" s="241"/>
      <c r="G16" s="241">
        <f t="shared" si="0"/>
        <v>12317.900000000001</v>
      </c>
      <c r="H16" s="241">
        <f t="shared" si="0"/>
        <v>10701</v>
      </c>
    </row>
    <row r="17" spans="1:8" x14ac:dyDescent="0.3">
      <c r="A17" s="242"/>
      <c r="B17" s="243"/>
      <c r="C17" s="244"/>
      <c r="D17" s="243"/>
      <c r="E17" s="244"/>
      <c r="F17" s="243"/>
      <c r="G17" s="244"/>
      <c r="H17" s="244"/>
    </row>
    <row r="18" spans="1:8" x14ac:dyDescent="0.3">
      <c r="A18" s="242"/>
      <c r="B18" s="243"/>
      <c r="C18" s="244"/>
      <c r="D18" s="243"/>
      <c r="E18" s="244"/>
      <c r="F18" s="243"/>
      <c r="G18" s="244"/>
      <c r="H18" s="244"/>
    </row>
    <row r="19" spans="1:8" x14ac:dyDescent="0.3">
      <c r="A19" s="242"/>
      <c r="B19" s="243"/>
      <c r="C19" s="244"/>
      <c r="D19" s="243"/>
      <c r="E19" s="244"/>
      <c r="F19" s="243"/>
      <c r="G19" s="244"/>
      <c r="H19" s="244"/>
    </row>
    <row r="20" spans="1:8" x14ac:dyDescent="0.3">
      <c r="A20" s="242"/>
      <c r="B20" s="243"/>
      <c r="C20" s="244"/>
      <c r="D20" s="243"/>
      <c r="E20" s="244"/>
      <c r="F20" s="243"/>
      <c r="G20" s="244"/>
      <c r="H20" s="244"/>
    </row>
    <row r="21" spans="1:8" x14ac:dyDescent="0.3">
      <c r="A21" s="242"/>
      <c r="B21" s="243"/>
      <c r="C21" s="244"/>
      <c r="D21" s="243"/>
      <c r="E21" s="244"/>
      <c r="F21" s="243"/>
      <c r="G21" s="244"/>
      <c r="H21" s="244"/>
    </row>
    <row r="22" spans="1:8" x14ac:dyDescent="0.3">
      <c r="A22" s="242"/>
      <c r="B22" s="243"/>
      <c r="C22" s="244"/>
      <c r="D22" s="243"/>
      <c r="E22" s="244"/>
      <c r="F22" s="243"/>
      <c r="G22" s="244"/>
      <c r="H22" s="244"/>
    </row>
    <row r="23" spans="1:8" x14ac:dyDescent="0.3">
      <c r="A23" s="242"/>
      <c r="B23" s="243"/>
      <c r="C23" s="244"/>
      <c r="D23" s="243"/>
      <c r="E23" s="244"/>
      <c r="F23" s="243"/>
      <c r="G23" s="244"/>
      <c r="H23" s="244"/>
    </row>
    <row r="24" spans="1:8" x14ac:dyDescent="0.3">
      <c r="A24" s="242"/>
      <c r="B24" s="243"/>
      <c r="C24" s="244"/>
      <c r="D24" s="243"/>
      <c r="E24" s="244"/>
      <c r="F24" s="243"/>
      <c r="G24" s="244"/>
      <c r="H24" s="244"/>
    </row>
    <row r="25" spans="1:8" x14ac:dyDescent="0.3">
      <c r="A25" s="242"/>
      <c r="B25" s="243"/>
      <c r="C25" s="244"/>
      <c r="D25" s="243"/>
      <c r="E25" s="244"/>
      <c r="F25" s="243"/>
      <c r="G25" s="244"/>
      <c r="H25" s="244"/>
    </row>
    <row r="26" spans="1:8" x14ac:dyDescent="0.3">
      <c r="A26" s="242"/>
      <c r="B26" s="243"/>
      <c r="C26" s="244"/>
      <c r="D26" s="243"/>
      <c r="E26" s="244"/>
      <c r="F26" s="243"/>
      <c r="G26" s="244"/>
      <c r="H26" s="244"/>
    </row>
    <row r="27" spans="1:8" x14ac:dyDescent="0.3">
      <c r="A27" s="242"/>
      <c r="B27" s="243"/>
      <c r="C27" s="244"/>
      <c r="D27" s="243"/>
      <c r="E27" s="244"/>
      <c r="F27" s="243"/>
      <c r="G27" s="244"/>
      <c r="H27" s="244"/>
    </row>
    <row r="28" spans="1:8" x14ac:dyDescent="0.3">
      <c r="A28" s="242"/>
      <c r="B28" s="243"/>
      <c r="C28" s="244"/>
      <c r="D28" s="243"/>
      <c r="E28" s="244"/>
      <c r="F28" s="243"/>
      <c r="G28" s="244"/>
      <c r="H28" s="244"/>
    </row>
    <row r="29" spans="1:8" x14ac:dyDescent="0.3">
      <c r="A29" s="242"/>
      <c r="B29" s="243"/>
      <c r="C29" s="244"/>
      <c r="D29" s="243"/>
      <c r="E29" s="244"/>
      <c r="F29" s="243"/>
      <c r="G29" s="244"/>
      <c r="H29" s="244"/>
    </row>
    <row r="30" spans="1:8" x14ac:dyDescent="0.3">
      <c r="A30" s="242"/>
      <c r="B30" s="243"/>
      <c r="C30" s="244"/>
      <c r="D30" s="243"/>
      <c r="E30" s="244"/>
      <c r="F30" s="243"/>
      <c r="G30" s="244"/>
      <c r="H30" s="244"/>
    </row>
    <row r="31" spans="1:8" x14ac:dyDescent="0.3">
      <c r="A31" s="242"/>
      <c r="B31" s="243"/>
      <c r="C31" s="244"/>
      <c r="D31" s="243"/>
      <c r="E31" s="244"/>
      <c r="F31" s="243"/>
      <c r="G31" s="244"/>
      <c r="H31" s="244"/>
    </row>
    <row r="32" spans="1:8" x14ac:dyDescent="0.3">
      <c r="A32" s="242"/>
      <c r="B32" s="243"/>
      <c r="C32" s="244"/>
      <c r="D32" s="243"/>
      <c r="E32" s="244"/>
      <c r="F32" s="243"/>
      <c r="G32" s="244"/>
      <c r="H32" s="244"/>
    </row>
    <row r="33" spans="1:8" x14ac:dyDescent="0.3">
      <c r="A33" s="242"/>
      <c r="B33" s="243"/>
      <c r="C33" s="244"/>
      <c r="D33" s="243"/>
      <c r="E33" s="244"/>
      <c r="F33" s="243"/>
      <c r="G33" s="244"/>
      <c r="H33" s="244"/>
    </row>
    <row r="34" spans="1:8" x14ac:dyDescent="0.3">
      <c r="A34" s="242"/>
      <c r="B34" s="243"/>
      <c r="C34" s="244"/>
      <c r="D34" s="243"/>
      <c r="E34" s="244"/>
      <c r="F34" s="243"/>
      <c r="G34" s="244"/>
      <c r="H34" s="244"/>
    </row>
    <row r="35" spans="1:8" x14ac:dyDescent="0.3">
      <c r="A35" s="242"/>
      <c r="B35" s="243"/>
      <c r="C35" s="244"/>
      <c r="D35" s="243"/>
      <c r="E35" s="244"/>
      <c r="F35" s="243"/>
      <c r="G35" s="244"/>
      <c r="H35" s="244"/>
    </row>
  </sheetData>
  <mergeCells count="7">
    <mergeCell ref="A9:A12"/>
    <mergeCell ref="G1:H1"/>
    <mergeCell ref="A3:H3"/>
    <mergeCell ref="A5:A6"/>
    <mergeCell ref="B5:C5"/>
    <mergeCell ref="D5:E5"/>
    <mergeCell ref="F5:H5"/>
  </mergeCells>
  <pageMargins left="0.78740157480314965" right="0.39370078740157483" top="0.78740157480314965" bottom="0.78740157480314965" header="0" footer="0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D14"/>
  <sheetViews>
    <sheetView workbookViewId="0">
      <selection activeCell="A9" sqref="A9:D14"/>
    </sheetView>
  </sheetViews>
  <sheetFormatPr defaultRowHeight="12.75" x14ac:dyDescent="0.2"/>
  <sheetData>
    <row r="1" spans="1:4" ht="38.25" x14ac:dyDescent="0.2">
      <c r="B1" s="9" t="s">
        <v>52</v>
      </c>
      <c r="C1" s="9" t="s">
        <v>53</v>
      </c>
      <c r="D1" s="8" t="s">
        <v>42</v>
      </c>
    </row>
    <row r="2" spans="1:4" hidden="1" x14ac:dyDescent="0.2">
      <c r="A2" t="s">
        <v>41</v>
      </c>
      <c r="B2">
        <v>385.4</v>
      </c>
      <c r="C2">
        <v>2</v>
      </c>
      <c r="D2" s="11">
        <f>C2/B2*100</f>
        <v>0.51894135962636223</v>
      </c>
    </row>
    <row r="3" spans="1:4" hidden="1" x14ac:dyDescent="0.2">
      <c r="A3" t="s">
        <v>0</v>
      </c>
      <c r="B3">
        <v>415.9</v>
      </c>
      <c r="C3">
        <v>5.6</v>
      </c>
      <c r="D3" s="11">
        <f>C3/B3*100</f>
        <v>1.346477518634287</v>
      </c>
    </row>
    <row r="4" spans="1:4" hidden="1" x14ac:dyDescent="0.2">
      <c r="A4" t="s">
        <v>1</v>
      </c>
      <c r="B4">
        <v>502.8</v>
      </c>
      <c r="C4">
        <v>16.600000000000001</v>
      </c>
      <c r="D4" s="11">
        <f>C4/B4*100</f>
        <v>3.3015115354017506</v>
      </c>
    </row>
    <row r="5" spans="1:4" hidden="1" x14ac:dyDescent="0.2">
      <c r="A5" t="s">
        <v>43</v>
      </c>
      <c r="B5">
        <v>523.70000000000005</v>
      </c>
      <c r="C5">
        <v>20.9</v>
      </c>
      <c r="D5">
        <v>4</v>
      </c>
    </row>
    <row r="6" spans="1:4" hidden="1" x14ac:dyDescent="0.2">
      <c r="A6" t="s">
        <v>47</v>
      </c>
      <c r="B6">
        <v>582.4</v>
      </c>
      <c r="C6">
        <v>28.2</v>
      </c>
      <c r="D6" s="11">
        <f>C6/B6*100</f>
        <v>4.8420329670329672</v>
      </c>
    </row>
    <row r="7" spans="1:4" hidden="1" x14ac:dyDescent="0.2">
      <c r="A7" t="s">
        <v>81</v>
      </c>
      <c r="B7" s="15">
        <v>616</v>
      </c>
      <c r="C7">
        <v>587.70000000000005</v>
      </c>
      <c r="D7" s="15">
        <f>C7/B7*100</f>
        <v>95.405844155844164</v>
      </c>
    </row>
    <row r="8" spans="1:4" x14ac:dyDescent="0.2">
      <c r="A8" s="5" t="s">
        <v>102</v>
      </c>
      <c r="B8">
        <v>545.70000000000005</v>
      </c>
      <c r="C8">
        <v>518.1</v>
      </c>
      <c r="D8" s="15">
        <f>C8/B8*100</f>
        <v>94.942275975810887</v>
      </c>
    </row>
    <row r="9" spans="1:4" x14ac:dyDescent="0.2">
      <c r="A9" t="s">
        <v>119</v>
      </c>
      <c r="B9">
        <v>637.5</v>
      </c>
      <c r="C9">
        <v>610.70000000000005</v>
      </c>
      <c r="D9">
        <v>95.8</v>
      </c>
    </row>
    <row r="10" spans="1:4" x14ac:dyDescent="0.2">
      <c r="A10" s="5" t="s">
        <v>185</v>
      </c>
      <c r="B10">
        <v>674.9</v>
      </c>
      <c r="C10">
        <v>649.70000000000005</v>
      </c>
      <c r="D10">
        <v>96.3</v>
      </c>
    </row>
    <row r="11" spans="1:4" x14ac:dyDescent="0.2">
      <c r="A11" t="s">
        <v>241</v>
      </c>
      <c r="B11">
        <v>754.6</v>
      </c>
      <c r="C11">
        <v>726.2</v>
      </c>
      <c r="D11">
        <v>96.2</v>
      </c>
    </row>
    <row r="12" spans="1:4" x14ac:dyDescent="0.2">
      <c r="A12" s="5" t="s">
        <v>284</v>
      </c>
      <c r="B12">
        <v>882.5</v>
      </c>
      <c r="C12">
        <v>833.9</v>
      </c>
      <c r="D12">
        <v>94.5</v>
      </c>
    </row>
    <row r="13" spans="1:4" x14ac:dyDescent="0.2">
      <c r="A13" t="s">
        <v>306</v>
      </c>
      <c r="B13">
        <v>743.2</v>
      </c>
      <c r="C13">
        <v>711.6</v>
      </c>
      <c r="D13">
        <v>95.7</v>
      </c>
    </row>
    <row r="14" spans="1:4" x14ac:dyDescent="0.2">
      <c r="A14" s="5" t="s">
        <v>377</v>
      </c>
      <c r="B14">
        <v>853.2</v>
      </c>
      <c r="C14">
        <v>785.1</v>
      </c>
      <c r="D14" s="15">
        <v>92</v>
      </c>
    </row>
  </sheetData>
  <phoneticPr fontId="2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14</vt:i4>
      </vt:variant>
    </vt:vector>
  </HeadingPairs>
  <TitlesOfParts>
    <vt:vector size="33" baseType="lpstr">
      <vt:lpstr>Таблица 1</vt:lpstr>
      <vt:lpstr>Тблица 2</vt:lpstr>
      <vt:lpstr>Струк 3 </vt:lpstr>
      <vt:lpstr>Рструк</vt:lpstr>
      <vt:lpstr>РГРБС</vt:lpstr>
      <vt:lpstr>ЖКХ 62</vt:lpstr>
      <vt:lpstr>КГП и софин 4</vt:lpstr>
      <vt:lpstr>Нац.проекты 2019-2021 4</vt:lpstr>
      <vt:lpstr>Р РЦП</vt:lpstr>
      <vt:lpstr>ПБС 5</vt:lpstr>
      <vt:lpstr>ВР 6</vt:lpstr>
      <vt:lpstr>Р ВР</vt:lpstr>
      <vt:lpstr>Р ЗРП</vt:lpstr>
      <vt:lpstr>Таблица 7 БУ</vt:lpstr>
      <vt:lpstr>Р МЗ БУ</vt:lpstr>
      <vt:lpstr>Р ИЦ БУ</vt:lpstr>
      <vt:lpstr>Р ПЛ БУ</vt:lpstr>
      <vt:lpstr>Таблица 8 МЗ МФ</vt:lpstr>
      <vt:lpstr>Р МП 2021</vt:lpstr>
      <vt:lpstr>'Таблица 1'!APPT</vt:lpstr>
      <vt:lpstr>'Таблица 1'!FIO</vt:lpstr>
      <vt:lpstr>'Таблица 1'!SIGN</vt:lpstr>
      <vt:lpstr>'ВР 6'!Заголовки_для_печати</vt:lpstr>
      <vt:lpstr>'ЖКХ 62'!Заголовки_для_печати</vt:lpstr>
      <vt:lpstr>'КГП и софин 4'!Заголовки_для_печати</vt:lpstr>
      <vt:lpstr>'Нац.проекты 2019-2021 4'!Заголовки_для_печати</vt:lpstr>
      <vt:lpstr>'ПБС 5'!Заголовки_для_печати</vt:lpstr>
      <vt:lpstr>'Струк 3 '!Заголовки_для_печати</vt:lpstr>
      <vt:lpstr>'Таблица 1'!Заголовки_для_печати</vt:lpstr>
      <vt:lpstr>'Таблица 7 БУ'!Заголовки_для_печати</vt:lpstr>
      <vt:lpstr>'КГП и софин 4'!Область_печати</vt:lpstr>
      <vt:lpstr>'Нац.проекты 2019-2021 4'!Область_печати</vt:lpstr>
      <vt:lpstr>'Струк 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LLI</cp:lastModifiedBy>
  <cp:lastPrinted>2022-03-28T07:58:01Z</cp:lastPrinted>
  <dcterms:created xsi:type="dcterms:W3CDTF">1996-10-08T23:32:33Z</dcterms:created>
  <dcterms:modified xsi:type="dcterms:W3CDTF">2022-03-28T07:59:17Z</dcterms:modified>
</cp:coreProperties>
</file>