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9980" windowHeight="7560"/>
  </bookViews>
  <sheets>
    <sheet name="РАСЧЕТ" sheetId="1" r:id="rId1"/>
  </sheets>
  <externalReferences>
    <externalReference r:id="rId2"/>
    <externalReference r:id="rId3"/>
  </externalReferences>
  <definedNames>
    <definedName name="_xlnm.Print_Area" localSheetId="0">РАСЧЕТ!$A$1:$AG$57</definedName>
  </definedNames>
  <calcPr calcId="125725" refMode="R1C1"/>
</workbook>
</file>

<file path=xl/calcChain.xml><?xml version="1.0" encoding="utf-8"?>
<calcChain xmlns="http://schemas.openxmlformats.org/spreadsheetml/2006/main">
  <c r="AA33" i="1"/>
  <c r="Y33"/>
  <c r="J33"/>
  <c r="I33"/>
  <c r="H33"/>
  <c r="G33"/>
  <c r="AF32"/>
  <c r="AC32"/>
  <c r="AG32" s="1"/>
  <c r="T32"/>
  <c r="S32"/>
  <c r="R32"/>
  <c r="Q32"/>
  <c r="U32" s="1"/>
  <c r="P32"/>
  <c r="O32"/>
  <c r="N32"/>
  <c r="M32"/>
  <c r="L32"/>
  <c r="K32"/>
  <c r="X32" s="1"/>
  <c r="E32"/>
  <c r="B32"/>
  <c r="A32"/>
  <c r="AF31"/>
  <c r="AC31"/>
  <c r="AG31" s="1"/>
  <c r="T31"/>
  <c r="S31"/>
  <c r="R31"/>
  <c r="Q31"/>
  <c r="U31" s="1"/>
  <c r="P31"/>
  <c r="O31"/>
  <c r="N31"/>
  <c r="M31"/>
  <c r="L31"/>
  <c r="K31"/>
  <c r="X31" s="1"/>
  <c r="E31"/>
  <c r="D31"/>
  <c r="B31"/>
  <c r="A31"/>
  <c r="AF30"/>
  <c r="AC30"/>
  <c r="AG30" s="1"/>
  <c r="T30"/>
  <c r="S30"/>
  <c r="R30"/>
  <c r="Q30"/>
  <c r="U30" s="1"/>
  <c r="P30"/>
  <c r="O30"/>
  <c r="N30"/>
  <c r="M30"/>
  <c r="L30"/>
  <c r="K30"/>
  <c r="X30" s="1"/>
  <c r="E30"/>
  <c r="D30"/>
  <c r="B30"/>
  <c r="A30"/>
  <c r="AF29"/>
  <c r="AC29"/>
  <c r="AG29" s="1"/>
  <c r="T29"/>
  <c r="S29"/>
  <c r="R29"/>
  <c r="Q29"/>
  <c r="U29" s="1"/>
  <c r="P29"/>
  <c r="O29"/>
  <c r="N29"/>
  <c r="M29"/>
  <c r="L29"/>
  <c r="K29"/>
  <c r="X29" s="1"/>
  <c r="E29"/>
  <c r="D29"/>
  <c r="B29"/>
  <c r="A29"/>
  <c r="AF28"/>
  <c r="AC28"/>
  <c r="AG28" s="1"/>
  <c r="T28"/>
  <c r="S28"/>
  <c r="R28"/>
  <c r="Q28"/>
  <c r="U28" s="1"/>
  <c r="P28"/>
  <c r="O28"/>
  <c r="N28"/>
  <c r="M28"/>
  <c r="L28"/>
  <c r="K28"/>
  <c r="X28" s="1"/>
  <c r="E28"/>
  <c r="D28"/>
  <c r="B28"/>
  <c r="A28"/>
  <c r="AF27"/>
  <c r="AC27"/>
  <c r="AG27" s="1"/>
  <c r="T27"/>
  <c r="S27"/>
  <c r="R27"/>
  <c r="Q27"/>
  <c r="U27" s="1"/>
  <c r="P27"/>
  <c r="O27"/>
  <c r="N27"/>
  <c r="M27"/>
  <c r="L27"/>
  <c r="K27"/>
  <c r="X27" s="1"/>
  <c r="E27"/>
  <c r="D27"/>
  <c r="B27"/>
  <c r="A27"/>
  <c r="AF26"/>
  <c r="AC26"/>
  <c r="AG26" s="1"/>
  <c r="T26"/>
  <c r="S26"/>
  <c r="R26"/>
  <c r="Q26"/>
  <c r="U26" s="1"/>
  <c r="P26"/>
  <c r="O26"/>
  <c r="N26"/>
  <c r="M26"/>
  <c r="L26"/>
  <c r="K26"/>
  <c r="X26" s="1"/>
  <c r="E26"/>
  <c r="D26"/>
  <c r="B26"/>
  <c r="A26"/>
  <c r="AF25"/>
  <c r="AC25"/>
  <c r="AG25" s="1"/>
  <c r="AD25" s="1"/>
  <c r="Z25"/>
  <c r="T25"/>
  <c r="S25"/>
  <c r="R25"/>
  <c r="Q25"/>
  <c r="U25" s="1"/>
  <c r="V25" s="1"/>
  <c r="P25"/>
  <c r="O25"/>
  <c r="N25"/>
  <c r="M25"/>
  <c r="L25"/>
  <c r="K25"/>
  <c r="X25" s="1"/>
  <c r="E25"/>
  <c r="D25"/>
  <c r="C25"/>
  <c r="AE25" s="1"/>
  <c r="B25"/>
  <c r="A25"/>
  <c r="AF24"/>
  <c r="AC24"/>
  <c r="AG24" s="1"/>
  <c r="AD24" s="1"/>
  <c r="Z24"/>
  <c r="T24"/>
  <c r="S24"/>
  <c r="R24"/>
  <c r="Q24"/>
  <c r="U24" s="1"/>
  <c r="P24"/>
  <c r="O24"/>
  <c r="N24"/>
  <c r="M24"/>
  <c r="L24"/>
  <c r="K24"/>
  <c r="X24" s="1"/>
  <c r="E24"/>
  <c r="D24"/>
  <c r="B24"/>
  <c r="A24"/>
  <c r="AF23"/>
  <c r="AC23"/>
  <c r="AG23" s="1"/>
  <c r="Z23"/>
  <c r="T23"/>
  <c r="S23"/>
  <c r="R23"/>
  <c r="Q23"/>
  <c r="U23" s="1"/>
  <c r="V23" s="1"/>
  <c r="P23"/>
  <c r="O23"/>
  <c r="N23"/>
  <c r="M23"/>
  <c r="L23"/>
  <c r="K23"/>
  <c r="X23" s="1"/>
  <c r="E23"/>
  <c r="D23"/>
  <c r="C23"/>
  <c r="B23"/>
  <c r="A23"/>
  <c r="AF22"/>
  <c r="AC22"/>
  <c r="AG22" s="1"/>
  <c r="Z22"/>
  <c r="T22"/>
  <c r="S22"/>
  <c r="R22"/>
  <c r="Q22"/>
  <c r="U22" s="1"/>
  <c r="V22" s="1"/>
  <c r="P22"/>
  <c r="O22"/>
  <c r="N22"/>
  <c r="M22"/>
  <c r="L22"/>
  <c r="K22"/>
  <c r="X22" s="1"/>
  <c r="E22"/>
  <c r="D22"/>
  <c r="C22"/>
  <c r="B22"/>
  <c r="A22"/>
  <c r="AF21"/>
  <c r="AC21"/>
  <c r="AG21" s="1"/>
  <c r="Z21"/>
  <c r="T21"/>
  <c r="S21"/>
  <c r="R21"/>
  <c r="Q21"/>
  <c r="U21" s="1"/>
  <c r="V21" s="1"/>
  <c r="P21"/>
  <c r="O21"/>
  <c r="N21"/>
  <c r="M21"/>
  <c r="L21"/>
  <c r="K21"/>
  <c r="X21" s="1"/>
  <c r="E21"/>
  <c r="D21"/>
  <c r="C21"/>
  <c r="B21"/>
  <c r="A21"/>
  <c r="AF20"/>
  <c r="AC20"/>
  <c r="AG20" s="1"/>
  <c r="Z20"/>
  <c r="T20"/>
  <c r="S20"/>
  <c r="R20"/>
  <c r="Q20"/>
  <c r="U20" s="1"/>
  <c r="V20" s="1"/>
  <c r="P20"/>
  <c r="O20"/>
  <c r="N20"/>
  <c r="M20"/>
  <c r="L20"/>
  <c r="K20"/>
  <c r="X20" s="1"/>
  <c r="E20"/>
  <c r="D20"/>
  <c r="C20"/>
  <c r="B20"/>
  <c r="A20"/>
  <c r="AF19"/>
  <c r="AC19"/>
  <c r="AG19" s="1"/>
  <c r="Z19"/>
  <c r="T19"/>
  <c r="S19"/>
  <c r="R19"/>
  <c r="Q19"/>
  <c r="U19" s="1"/>
  <c r="P19"/>
  <c r="O19"/>
  <c r="N19"/>
  <c r="M19"/>
  <c r="L19"/>
  <c r="K19"/>
  <c r="X19" s="1"/>
  <c r="E19"/>
  <c r="D19"/>
  <c r="C19"/>
  <c r="B19"/>
  <c r="A19"/>
  <c r="AF18"/>
  <c r="AC18"/>
  <c r="AG18" s="1"/>
  <c r="Z18"/>
  <c r="X18"/>
  <c r="T18"/>
  <c r="S18"/>
  <c r="R18"/>
  <c r="Q18"/>
  <c r="U18" s="1"/>
  <c r="P18"/>
  <c r="O18"/>
  <c r="N18"/>
  <c r="M18"/>
  <c r="L18"/>
  <c r="E18"/>
  <c r="D18"/>
  <c r="C18"/>
  <c r="B18"/>
  <c r="A18"/>
  <c r="AF17"/>
  <c r="AC17"/>
  <c r="AG17" s="1"/>
  <c r="Z17"/>
  <c r="T17"/>
  <c r="S17"/>
  <c r="R17"/>
  <c r="Q17"/>
  <c r="U17" s="1"/>
  <c r="V17" s="1"/>
  <c r="P17"/>
  <c r="O17"/>
  <c r="N17"/>
  <c r="M17"/>
  <c r="L17"/>
  <c r="K17"/>
  <c r="X17" s="1"/>
  <c r="E17"/>
  <c r="D17"/>
  <c r="C17"/>
  <c r="B17"/>
  <c r="A17"/>
  <c r="AF16"/>
  <c r="AC16"/>
  <c r="AG16" s="1"/>
  <c r="Z16"/>
  <c r="T16"/>
  <c r="S16"/>
  <c r="R16"/>
  <c r="Q16"/>
  <c r="U16" s="1"/>
  <c r="V16" s="1"/>
  <c r="P16"/>
  <c r="O16"/>
  <c r="N16"/>
  <c r="M16"/>
  <c r="L16"/>
  <c r="K16"/>
  <c r="X16" s="1"/>
  <c r="E16"/>
  <c r="D16"/>
  <c r="C16"/>
  <c r="B16"/>
  <c r="A16"/>
  <c r="AF15"/>
  <c r="AC15"/>
  <c r="AG15" s="1"/>
  <c r="Z15"/>
  <c r="T15"/>
  <c r="S15"/>
  <c r="R15"/>
  <c r="Q15"/>
  <c r="U15" s="1"/>
  <c r="V15" s="1"/>
  <c r="P15"/>
  <c r="O15"/>
  <c r="N15"/>
  <c r="M15"/>
  <c r="L15"/>
  <c r="K15"/>
  <c r="X15" s="1"/>
  <c r="E15"/>
  <c r="D15"/>
  <c r="C15"/>
  <c r="B15"/>
  <c r="A15"/>
  <c r="AF14"/>
  <c r="Z14"/>
  <c r="T14"/>
  <c r="S14"/>
  <c r="R14"/>
  <c r="Q14"/>
  <c r="U14" s="1"/>
  <c r="W14" s="1"/>
  <c r="AC14" s="1"/>
  <c r="AG14" s="1"/>
  <c r="AD14" s="1"/>
  <c r="P14"/>
  <c r="O14"/>
  <c r="N14"/>
  <c r="M14"/>
  <c r="L14"/>
  <c r="K14"/>
  <c r="X14" s="1"/>
  <c r="E14"/>
  <c r="D14"/>
  <c r="C14"/>
  <c r="AE14" s="1"/>
  <c r="B14"/>
  <c r="A14"/>
  <c r="AF13"/>
  <c r="AC13"/>
  <c r="AG13" s="1"/>
  <c r="AD13" s="1"/>
  <c r="Z13"/>
  <c r="T13"/>
  <c r="S13"/>
  <c r="R13"/>
  <c r="Q13"/>
  <c r="U13" s="1"/>
  <c r="V13" s="1"/>
  <c r="P13"/>
  <c r="O13"/>
  <c r="N13"/>
  <c r="M13"/>
  <c r="L13"/>
  <c r="K13"/>
  <c r="X13" s="1"/>
  <c r="E13"/>
  <c r="D13"/>
  <c r="C13"/>
  <c r="AE13" s="1"/>
  <c r="B13"/>
  <c r="A13"/>
  <c r="AF12"/>
  <c r="Z12"/>
  <c r="T12"/>
  <c r="S12"/>
  <c r="R12"/>
  <c r="Q12"/>
  <c r="U12" s="1"/>
  <c r="W12" s="1"/>
  <c r="P12"/>
  <c r="O12"/>
  <c r="N12"/>
  <c r="M12"/>
  <c r="L12"/>
  <c r="K12"/>
  <c r="X12" s="1"/>
  <c r="E12"/>
  <c r="D12"/>
  <c r="C12"/>
  <c r="B12"/>
  <c r="A12"/>
  <c r="AF11"/>
  <c r="AC11"/>
  <c r="AG11" s="1"/>
  <c r="Z11"/>
  <c r="Z33" s="1"/>
  <c r="T11"/>
  <c r="S11"/>
  <c r="R11"/>
  <c r="Q11"/>
  <c r="U11" s="1"/>
  <c r="V11" s="1"/>
  <c r="P11"/>
  <c r="O11"/>
  <c r="N11"/>
  <c r="M11"/>
  <c r="L11"/>
  <c r="K11"/>
  <c r="X11" s="1"/>
  <c r="E11"/>
  <c r="D11"/>
  <c r="C11"/>
  <c r="B11"/>
  <c r="A11"/>
  <c r="AF10"/>
  <c r="AC10"/>
  <c r="T10"/>
  <c r="T33" s="1"/>
  <c r="S10"/>
  <c r="S33" s="1"/>
  <c r="R10"/>
  <c r="R33" s="1"/>
  <c r="Q10"/>
  <c r="Q33" s="1"/>
  <c r="P10"/>
  <c r="P33" s="1"/>
  <c r="O10"/>
  <c r="O33" s="1"/>
  <c r="N10"/>
  <c r="N33" s="1"/>
  <c r="M10"/>
  <c r="M33" s="1"/>
  <c r="L10"/>
  <c r="L33" s="1"/>
  <c r="K10"/>
  <c r="K33" s="1"/>
  <c r="F10"/>
  <c r="E10"/>
  <c r="D10"/>
  <c r="D33" s="1"/>
  <c r="C10"/>
  <c r="B10"/>
  <c r="A10"/>
  <c r="W33" l="1"/>
  <c r="AC12"/>
  <c r="AG12" s="1"/>
  <c r="AD12" s="1"/>
  <c r="AE19"/>
  <c r="V19"/>
  <c r="AE26"/>
  <c r="V26"/>
  <c r="AE27"/>
  <c r="V27"/>
  <c r="AE28"/>
  <c r="V28"/>
  <c r="AE29"/>
  <c r="V29"/>
  <c r="AE30"/>
  <c r="V30"/>
  <c r="AE31"/>
  <c r="V31"/>
  <c r="AE18"/>
  <c r="V18"/>
  <c r="V24"/>
  <c r="AE24"/>
  <c r="AE32"/>
  <c r="V32"/>
  <c r="AD26"/>
  <c r="AD27"/>
  <c r="AD28"/>
  <c r="AD29"/>
  <c r="AD30"/>
  <c r="AD31"/>
  <c r="AE10"/>
  <c r="AC33"/>
  <c r="AE11"/>
  <c r="AD11"/>
  <c r="AE12"/>
  <c r="AE15"/>
  <c r="AD15"/>
  <c r="AE16"/>
  <c r="AD16"/>
  <c r="AE17"/>
  <c r="AD17"/>
  <c r="AD18"/>
  <c r="AD19"/>
  <c r="AE20"/>
  <c r="AD20"/>
  <c r="AE21"/>
  <c r="AD21"/>
  <c r="AE22"/>
  <c r="AD22"/>
  <c r="AE23"/>
  <c r="AD23"/>
  <c r="AD32"/>
  <c r="AG10"/>
  <c r="U10"/>
  <c r="X10"/>
  <c r="AD10" l="1"/>
  <c r="AG33"/>
  <c r="U33"/>
  <c r="V10"/>
  <c r="AE33"/>
</calcChain>
</file>

<file path=xl/sharedStrings.xml><?xml version="1.0" encoding="utf-8"?>
<sst xmlns="http://schemas.openxmlformats.org/spreadsheetml/2006/main" count="47" uniqueCount="37">
  <si>
    <t>Расчет к программе пассажирских автомобильных перевозок, утвержденной органами местного самоуправления,</t>
  </si>
  <si>
    <t>субсидируемой из бюджета муниципального образования на 2017 год</t>
  </si>
  <si>
    <t>АЧИНСКИЙ  РАЙОН</t>
  </si>
  <si>
    <t>(рублей)</t>
  </si>
  <si>
    <t>№ маршрута</t>
  </si>
  <si>
    <t>Наименование маршрута</t>
  </si>
  <si>
    <t>действующий тариф (стоимость проезда для 1 пассажира для городских перевозок, или стоимость 1 пасс/км для пригородных и междугородных перевозок )</t>
  </si>
  <si>
    <t>Протяженность маршрута согласно паспорту маршрута., км.</t>
  </si>
  <si>
    <t>Марка ТС</t>
  </si>
  <si>
    <t>Вместимость ТС, человек</t>
  </si>
  <si>
    <t>Перевезено пассажиров, тыс. человек</t>
  </si>
  <si>
    <t>Количество рейсов</t>
  </si>
  <si>
    <t>Пробег с пассажирами,  тыс. км</t>
  </si>
  <si>
    <t>Расчетный тариф (согласно Методике), руб/км</t>
  </si>
  <si>
    <t>Расходы по планово-расчётному тарифу, тыс. рублей</t>
  </si>
  <si>
    <t>Доходы на 1 пассажира, руб.</t>
  </si>
  <si>
    <t>Доходы всего, тыс. рублей</t>
  </si>
  <si>
    <t>В том числе</t>
  </si>
  <si>
    <t>Убытки от перевозки пассажиров, тыс. рублей</t>
  </si>
  <si>
    <t>Норматив субсидирования, руб/км</t>
  </si>
  <si>
    <t>Доходы при полной загрузке, тыс. рублей</t>
  </si>
  <si>
    <t>Коэффициент использования вместимости</t>
  </si>
  <si>
    <t>Сумма субсидий, тыс. рублей</t>
  </si>
  <si>
    <t>доходы от перевозки платных пассажиров, тыс. рублей</t>
  </si>
  <si>
    <t>доходы от предоставления бесплатного проезда по ЕСПБ и СК, тыс. рублей</t>
  </si>
  <si>
    <t>субвенции на оплату проезда граждан в соот. С ФЗ возмещаемые через органы социальной защиты, тыс. рублей</t>
  </si>
  <si>
    <t>1 кв.</t>
  </si>
  <si>
    <t>2 кв.</t>
  </si>
  <si>
    <t>3 кв.</t>
  </si>
  <si>
    <t>4 кв.</t>
  </si>
  <si>
    <t>год</t>
  </si>
  <si>
    <t>2016 г.</t>
  </si>
  <si>
    <t>РАСЧЕТ</t>
  </si>
  <si>
    <t>пригородные маршруты</t>
  </si>
  <si>
    <t>Всего по МО</t>
  </si>
  <si>
    <t>Исполнитель</t>
  </si>
  <si>
    <t>тел.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</si>
</sst>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#,##0.0"/>
    <numFmt numFmtId="168" formatCode="\$#,##0\ ;\(\$#,##0\)"/>
    <numFmt numFmtId="169" formatCode="_(* #,##0_);_(* \(#,##0\);_(* &quot;-&quot;_);_(@_)"/>
    <numFmt numFmtId="170" formatCode="_(* #,##0.00_);_(* \(#,##0.00\);_(* &quot;-&quot;??_);_(@_)"/>
  </numFmts>
  <fonts count="1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24"/>
      <name val="Arial"/>
    </font>
    <font>
      <b/>
      <sz val="18"/>
      <color indexed="24"/>
      <name val="Arial"/>
    </font>
    <font>
      <b/>
      <sz val="12"/>
      <color indexed="24"/>
      <name val="Arial"/>
    </font>
    <font>
      <sz val="12"/>
      <name val="TimesET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5">
    <xf numFmtId="0" fontId="0" fillId="0" borderId="0"/>
    <xf numFmtId="0" fontId="1" fillId="0" borderId="0"/>
    <xf numFmtId="0" fontId="8" fillId="0" borderId="0"/>
    <xf numFmtId="3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0" fillId="0" borderId="21" applyNumberFormat="0" applyFont="0" applyFill="0" applyAlignment="0" applyProtection="0"/>
    <xf numFmtId="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8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textRotation="90" wrapText="1"/>
    </xf>
    <xf numFmtId="1" fontId="4" fillId="0" borderId="2" xfId="1" applyNumberFormat="1" applyFont="1" applyFill="1" applyBorder="1" applyAlignment="1">
      <alignment horizontal="center" vertical="center" textRotation="90" wrapText="1"/>
    </xf>
    <xf numFmtId="0" fontId="4" fillId="0" borderId="2" xfId="1" applyFont="1" applyFill="1" applyBorder="1" applyAlignment="1">
      <alignment horizontal="center" vertical="center" textRotation="90" wrapText="1"/>
    </xf>
    <xf numFmtId="1" fontId="4" fillId="0" borderId="2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1" fontId="4" fillId="0" borderId="7" xfId="1" applyNumberFormat="1" applyFont="1" applyFill="1" applyBorder="1" applyAlignment="1">
      <alignment horizontal="center" vertical="center" wrapText="1"/>
    </xf>
    <xf numFmtId="1" fontId="4" fillId="0" borderId="8" xfId="1" applyNumberFormat="1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textRotation="90"/>
    </xf>
    <xf numFmtId="0" fontId="4" fillId="0" borderId="9" xfId="0" applyFont="1" applyFill="1" applyBorder="1" applyAlignment="1">
      <alignment horizontal="center" textRotation="90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center" textRotation="90" wrapText="1"/>
    </xf>
    <xf numFmtId="0" fontId="2" fillId="0" borderId="1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textRotation="90" wrapText="1"/>
    </xf>
    <xf numFmtId="1" fontId="4" fillId="0" borderId="9" xfId="1" applyNumberFormat="1" applyFont="1" applyFill="1" applyBorder="1" applyAlignment="1">
      <alignment horizontal="center" vertical="center" textRotation="90" wrapText="1"/>
    </xf>
    <xf numFmtId="0" fontId="4" fillId="0" borderId="9" xfId="1" applyFont="1" applyFill="1" applyBorder="1" applyAlignment="1">
      <alignment horizontal="center" vertical="center" textRotation="90" wrapText="1"/>
    </xf>
    <xf numFmtId="1" fontId="4" fillId="0" borderId="9" xfId="1" applyNumberFormat="1" applyFont="1" applyFill="1" applyBorder="1" applyAlignment="1">
      <alignment horizontal="center" vertical="center" wrapText="1"/>
    </xf>
    <xf numFmtId="1" fontId="4" fillId="0" borderId="10" xfId="1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90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textRotation="90"/>
    </xf>
    <xf numFmtId="0" fontId="4" fillId="0" borderId="14" xfId="0" applyFont="1" applyFill="1" applyBorder="1" applyAlignment="1">
      <alignment horizontal="center" textRotation="90" wrapText="1"/>
    </xf>
    <xf numFmtId="0" fontId="4" fillId="0" borderId="14" xfId="0" applyFont="1" applyFill="1" applyBorder="1" applyAlignment="1">
      <alignment horizontal="center" vertical="center" textRotation="90" wrapText="1"/>
    </xf>
    <xf numFmtId="0" fontId="4" fillId="0" borderId="14" xfId="0" applyFont="1" applyFill="1" applyBorder="1" applyAlignment="1">
      <alignment horizontal="center"/>
    </xf>
    <xf numFmtId="0" fontId="4" fillId="0" borderId="11" xfId="0" applyFont="1" applyBorder="1" applyAlignment="1">
      <alignment horizontal="center" textRotation="90" wrapText="1"/>
    </xf>
    <xf numFmtId="1" fontId="4" fillId="0" borderId="14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textRotation="90" wrapText="1"/>
    </xf>
    <xf numFmtId="1" fontId="4" fillId="0" borderId="14" xfId="1" applyNumberFormat="1" applyFont="1" applyFill="1" applyBorder="1" applyAlignment="1">
      <alignment horizontal="center" vertical="center" textRotation="90" wrapText="1"/>
    </xf>
    <xf numFmtId="0" fontId="4" fillId="0" borderId="14" xfId="1" applyFont="1" applyFill="1" applyBorder="1" applyAlignment="1">
      <alignment horizontal="center" vertical="center" textRotation="90" wrapText="1"/>
    </xf>
    <xf numFmtId="1" fontId="4" fillId="0" borderId="14" xfId="1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wrapText="1"/>
    </xf>
    <xf numFmtId="0" fontId="5" fillId="0" borderId="19" xfId="0" applyFont="1" applyBorder="1" applyAlignment="1">
      <alignment horizontal="left" wrapText="1"/>
    </xf>
    <xf numFmtId="4" fontId="4" fillId="0" borderId="19" xfId="0" applyNumberFormat="1" applyFont="1" applyBorder="1" applyAlignment="1">
      <alignment horizontal="center" wrapText="1"/>
    </xf>
    <xf numFmtId="164" fontId="4" fillId="0" borderId="19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/>
    </xf>
    <xf numFmtId="0" fontId="7" fillId="0" borderId="19" xfId="0" applyFont="1" applyBorder="1" applyAlignment="1">
      <alignment horizontal="center"/>
    </xf>
    <xf numFmtId="166" fontId="4" fillId="2" borderId="19" xfId="0" applyNumberFormat="1" applyFont="1" applyFill="1" applyBorder="1" applyAlignment="1">
      <alignment horizontal="right" vertical="center"/>
    </xf>
    <xf numFmtId="166" fontId="4" fillId="0" borderId="19" xfId="0" applyNumberFormat="1" applyFont="1" applyFill="1" applyBorder="1" applyAlignment="1">
      <alignment horizontal="right" vertical="center"/>
    </xf>
    <xf numFmtId="3" fontId="4" fillId="0" borderId="19" xfId="0" applyNumberFormat="1" applyFont="1" applyFill="1" applyBorder="1" applyAlignment="1">
      <alignment horizontal="right" vertical="center"/>
    </xf>
    <xf numFmtId="4" fontId="4" fillId="2" borderId="19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166" fontId="4" fillId="0" borderId="19" xfId="0" applyNumberFormat="1" applyFont="1" applyFill="1" applyBorder="1" applyAlignment="1">
      <alignment vertical="center"/>
    </xf>
    <xf numFmtId="166" fontId="2" fillId="0" borderId="19" xfId="0" applyNumberFormat="1" applyFont="1" applyFill="1" applyBorder="1" applyAlignment="1">
      <alignment vertical="center"/>
    </xf>
    <xf numFmtId="4" fontId="4" fillId="3" borderId="19" xfId="0" applyNumberFormat="1" applyFont="1" applyFill="1" applyBorder="1" applyAlignment="1">
      <alignment horizontal="center" wrapText="1"/>
    </xf>
    <xf numFmtId="0" fontId="7" fillId="3" borderId="19" xfId="0" applyFont="1" applyFill="1" applyBorder="1" applyAlignment="1">
      <alignment horizontal="center"/>
    </xf>
    <xf numFmtId="4" fontId="4" fillId="3" borderId="19" xfId="0" applyNumberFormat="1" applyFont="1" applyFill="1" applyBorder="1" applyAlignment="1">
      <alignment horizontal="center" vertical="center"/>
    </xf>
    <xf numFmtId="166" fontId="4" fillId="3" borderId="19" xfId="0" applyNumberFormat="1" applyFont="1" applyFill="1" applyBorder="1" applyAlignment="1">
      <alignment horizontal="right" vertical="center"/>
    </xf>
    <xf numFmtId="3" fontId="4" fillId="3" borderId="19" xfId="0" applyNumberFormat="1" applyFont="1" applyFill="1" applyBorder="1" applyAlignment="1">
      <alignment horizontal="right" vertical="center"/>
    </xf>
    <xf numFmtId="166" fontId="4" fillId="3" borderId="19" xfId="0" applyNumberFormat="1" applyFont="1" applyFill="1" applyBorder="1" applyAlignment="1">
      <alignment vertical="center"/>
    </xf>
    <xf numFmtId="166" fontId="2" fillId="3" borderId="19" xfId="0" applyNumberFormat="1" applyFont="1" applyFill="1" applyBorder="1" applyAlignment="1">
      <alignment vertical="center"/>
    </xf>
    <xf numFmtId="0" fontId="7" fillId="2" borderId="19" xfId="0" applyFont="1" applyFill="1" applyBorder="1" applyAlignment="1">
      <alignment horizontal="center"/>
    </xf>
    <xf numFmtId="166" fontId="2" fillId="4" borderId="19" xfId="0" applyNumberFormat="1" applyFont="1" applyFill="1" applyBorder="1" applyAlignment="1">
      <alignment vertical="center"/>
    </xf>
    <xf numFmtId="166" fontId="4" fillId="4" borderId="19" xfId="0" applyNumberFormat="1" applyFont="1" applyFill="1" applyBorder="1" applyAlignment="1">
      <alignment vertical="center"/>
    </xf>
    <xf numFmtId="4" fontId="4" fillId="2" borderId="19" xfId="0" applyNumberFormat="1" applyFont="1" applyFill="1" applyBorder="1" applyAlignment="1">
      <alignment horizontal="center" wrapText="1"/>
    </xf>
    <xf numFmtId="3" fontId="4" fillId="2" borderId="19" xfId="0" applyNumberFormat="1" applyFont="1" applyFill="1" applyBorder="1" applyAlignment="1">
      <alignment horizontal="right" vertical="center"/>
    </xf>
    <xf numFmtId="166" fontId="2" fillId="2" borderId="19" xfId="0" applyNumberFormat="1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wrapText="1"/>
    </xf>
    <xf numFmtId="0" fontId="5" fillId="4" borderId="19" xfId="0" applyFont="1" applyFill="1" applyBorder="1" applyAlignment="1">
      <alignment horizontal="left" wrapText="1"/>
    </xf>
    <xf numFmtId="4" fontId="4" fillId="4" borderId="19" xfId="0" applyNumberFormat="1" applyFont="1" applyFill="1" applyBorder="1" applyAlignment="1">
      <alignment horizontal="center" wrapText="1"/>
    </xf>
    <xf numFmtId="164" fontId="4" fillId="4" borderId="19" xfId="0" applyNumberFormat="1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/>
    </xf>
    <xf numFmtId="0" fontId="7" fillId="5" borderId="19" xfId="0" applyFont="1" applyFill="1" applyBorder="1" applyAlignment="1">
      <alignment horizontal="center"/>
    </xf>
    <xf numFmtId="166" fontId="4" fillId="5" borderId="19" xfId="0" applyNumberFormat="1" applyFont="1" applyFill="1" applyBorder="1" applyAlignment="1">
      <alignment horizontal="right" vertical="center"/>
    </xf>
    <xf numFmtId="166" fontId="4" fillId="4" borderId="19" xfId="0" applyNumberFormat="1" applyFont="1" applyFill="1" applyBorder="1" applyAlignment="1">
      <alignment horizontal="right" vertical="center"/>
    </xf>
    <xf numFmtId="3" fontId="4" fillId="4" borderId="19" xfId="0" applyNumberFormat="1" applyFont="1" applyFill="1" applyBorder="1" applyAlignment="1">
      <alignment horizontal="right" vertical="center"/>
    </xf>
    <xf numFmtId="4" fontId="4" fillId="5" borderId="19" xfId="0" applyNumberFormat="1" applyFont="1" applyFill="1" applyBorder="1" applyAlignment="1">
      <alignment horizontal="center" vertical="center"/>
    </xf>
    <xf numFmtId="4" fontId="4" fillId="4" borderId="19" xfId="0" applyNumberFormat="1" applyFont="1" applyFill="1" applyBorder="1" applyAlignment="1">
      <alignment horizontal="center" vertical="center"/>
    </xf>
    <xf numFmtId="0" fontId="0" fillId="4" borderId="0" xfId="0" applyFill="1"/>
    <xf numFmtId="0" fontId="7" fillId="0" borderId="20" xfId="2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165" fontId="4" fillId="4" borderId="20" xfId="0" applyNumberFormat="1" applyFont="1" applyFill="1" applyBorder="1" applyAlignment="1">
      <alignment horizontal="right" vertical="center"/>
    </xf>
    <xf numFmtId="165" fontId="2" fillId="4" borderId="20" xfId="0" applyNumberFormat="1" applyFont="1" applyFill="1" applyBorder="1" applyAlignment="1">
      <alignment horizontal="right" vertical="center"/>
    </xf>
    <xf numFmtId="0" fontId="7" fillId="5" borderId="19" xfId="0" applyFont="1" applyFill="1" applyBorder="1" applyAlignment="1">
      <alignment horizontal="center" wrapText="1"/>
    </xf>
    <xf numFmtId="0" fontId="2" fillId="0" borderId="20" xfId="0" applyFont="1" applyBorder="1"/>
    <xf numFmtId="0" fontId="9" fillId="0" borderId="19" xfId="0" applyFont="1" applyFill="1" applyBorder="1" applyAlignment="1">
      <alignment horizontal="left" vertical="center" wrapText="1"/>
    </xf>
    <xf numFmtId="164" fontId="3" fillId="0" borderId="19" xfId="0" applyNumberFormat="1" applyFont="1" applyBorder="1" applyAlignment="1">
      <alignment vertical="center"/>
    </xf>
    <xf numFmtId="0" fontId="7" fillId="0" borderId="19" xfId="0" applyFont="1" applyFill="1" applyBorder="1" applyAlignment="1">
      <alignment horizontal="center"/>
    </xf>
    <xf numFmtId="166" fontId="9" fillId="2" borderId="19" xfId="0" applyNumberFormat="1" applyFont="1" applyFill="1" applyBorder="1" applyAlignment="1">
      <alignment horizontal="right" vertical="center"/>
    </xf>
    <xf numFmtId="3" fontId="9" fillId="2" borderId="19" xfId="0" applyNumberFormat="1" applyFont="1" applyFill="1" applyBorder="1" applyAlignment="1">
      <alignment horizontal="right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center" wrapText="1"/>
    </xf>
    <xf numFmtId="1" fontId="4" fillId="0" borderId="20" xfId="0" applyNumberFormat="1" applyFont="1" applyFill="1" applyBorder="1" applyAlignment="1">
      <alignment horizontal="center" vertical="center"/>
    </xf>
    <xf numFmtId="165" fontId="4" fillId="0" borderId="20" xfId="0" applyNumberFormat="1" applyFont="1" applyFill="1" applyBorder="1" applyAlignment="1">
      <alignment horizontal="center" vertical="center"/>
    </xf>
    <xf numFmtId="166" fontId="4" fillId="0" borderId="20" xfId="0" applyNumberFormat="1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166" fontId="4" fillId="0" borderId="20" xfId="0" applyNumberFormat="1" applyFont="1" applyFill="1" applyBorder="1" applyAlignment="1">
      <alignment vertical="center"/>
    </xf>
    <xf numFmtId="167" fontId="2" fillId="0" borderId="20" xfId="0" applyNumberFormat="1" applyFont="1" applyFill="1" applyBorder="1" applyAlignment="1">
      <alignment vertical="center"/>
    </xf>
    <xf numFmtId="4" fontId="2" fillId="0" borderId="0" xfId="0" applyNumberFormat="1" applyFont="1"/>
    <xf numFmtId="0" fontId="7" fillId="0" borderId="0" xfId="0" applyFont="1"/>
    <xf numFmtId="4" fontId="7" fillId="0" borderId="0" xfId="0" applyNumberFormat="1" applyFont="1"/>
  </cellXfs>
  <cellStyles count="15">
    <cellStyle name="Comma0" xfId="3"/>
    <cellStyle name="Currency0" xfId="4"/>
    <cellStyle name="Date" xfId="5"/>
    <cellStyle name="Fixed" xfId="6"/>
    <cellStyle name="Heading 1" xfId="7"/>
    <cellStyle name="Heading 2" xfId="8"/>
    <cellStyle name="Total" xfId="9"/>
    <cellStyle name="Обычный" xfId="0" builtinId="0"/>
    <cellStyle name="Обычный 2" xfId="2"/>
    <cellStyle name="Обычный_Краевая авто" xfId="1"/>
    <cellStyle name="Процент_11п" xfId="10"/>
    <cellStyle name="Тысячи [0]_12п" xfId="11"/>
    <cellStyle name="Тысячи_11п" xfId="12"/>
    <cellStyle name="Финансовый 2" xfId="13"/>
    <cellStyle name="Финансовый 3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%20&#1088;&#1072;&#1089;&#1093;&#1086;&#1076;&#1086;&#1074;%20%20&#1088;&#1072;&#1081;&#1086;&#1085;&#1085;&#1086;&#1075;&#1086;%20%20&#1073;&#1102;&#1076;&#1078;&#1077;&#1090;&#1072;%20%20&#1087;&#1086;%20%20&#1087;&#1072;&#1089;&#1089;&#1072;&#1078;&#1080;&#1088;&#1089;&#1082;&#1080;&#1084;%20%20&#1087;&#1077;&#1088;&#1077;&#1074;&#1086;&#1079;&#1082;&#1072;&#1084;%20%20&#1085;&#1072;%20%2017%20&#1075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6;&#1084;&#1080;&#1085;%20&#1041;&#1102;&#1076;&#1078;&#1077;&#1090;%20&#1052;&#1054;%202017%20&#1056;&#1040;&#1049;&#1054;&#1053;%20%20-%20&#1057;&#1042;&#1054;&#1044;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РАММА"/>
      <sheetName val="РАСЧЕТ"/>
      <sheetName val="АНАЛИЗ"/>
      <sheetName val="РЕЕСТР ДОГОВОРОВ"/>
      <sheetName val="прил №1"/>
      <sheetName val="прил № 2 СВОД"/>
      <sheetName val="прил № 3 ВОДНЫЙ"/>
      <sheetName val="прил № 4 Подвижной состав"/>
      <sheetName val="прил № 6 РАСЧЕТ ВОЗДУХ"/>
      <sheetName val="прил № 5 реестр перевозчиков"/>
      <sheetName val="прил № 7 АНАЛИЗ ВОЗДУХ"/>
      <sheetName val="прил № 8 РАСЧЕТ 2016 ВОЗДУХ"/>
      <sheetName val="прил № 9 ОТЧЕТ 2015 ВОЗДУХ"/>
      <sheetName val="РАСЧЕТ (3)"/>
      <sheetName val="Лист1"/>
      <sheetName val="РАСЧЕТ (2)"/>
    </sheetNames>
    <sheetDataSet>
      <sheetData sheetId="0">
        <row r="16">
          <cell r="A16">
            <v>102</v>
          </cell>
          <cell r="B16" t="str">
            <v>Ачинск-Лапшиха</v>
          </cell>
          <cell r="C16">
            <v>35.1</v>
          </cell>
          <cell r="D16" t="str">
            <v>ПАЗ-4234</v>
          </cell>
          <cell r="E16">
            <v>50</v>
          </cell>
          <cell r="K16">
            <v>256</v>
          </cell>
          <cell r="L16">
            <v>260</v>
          </cell>
          <cell r="M16">
            <v>264</v>
          </cell>
          <cell r="N16">
            <v>264</v>
          </cell>
          <cell r="O16">
            <v>1044</v>
          </cell>
          <cell r="P16">
            <v>8.9855999999999998</v>
          </cell>
          <cell r="Q16">
            <v>9.1259999999999994</v>
          </cell>
          <cell r="R16">
            <v>9.2663999999999991</v>
          </cell>
          <cell r="S16">
            <v>9.2663999999999991</v>
          </cell>
        </row>
        <row r="17">
          <cell r="A17" t="str">
            <v>102А</v>
          </cell>
          <cell r="B17" t="str">
            <v>Ачинск-Преображенка</v>
          </cell>
          <cell r="C17">
            <v>10.4</v>
          </cell>
          <cell r="D17" t="str">
            <v>ПАЗ-4234</v>
          </cell>
          <cell r="K17">
            <v>104</v>
          </cell>
          <cell r="L17">
            <v>104</v>
          </cell>
          <cell r="M17">
            <v>104</v>
          </cell>
          <cell r="N17">
            <v>104</v>
          </cell>
          <cell r="O17">
            <v>416</v>
          </cell>
          <cell r="P17">
            <v>1.0816000000000001</v>
          </cell>
          <cell r="Q17">
            <v>1.0816000000000001</v>
          </cell>
          <cell r="R17">
            <v>1.0816000000000001</v>
          </cell>
          <cell r="S17">
            <v>1.0816000000000001</v>
          </cell>
        </row>
        <row r="18">
          <cell r="A18" t="str">
            <v>102Б</v>
          </cell>
          <cell r="B18" t="str">
            <v>Ачинск-Игинка-Преображенка</v>
          </cell>
          <cell r="C18">
            <v>20.399999999999999</v>
          </cell>
          <cell r="D18" t="str">
            <v>ПАЗ-4234</v>
          </cell>
          <cell r="K18">
            <v>52</v>
          </cell>
          <cell r="L18">
            <v>52</v>
          </cell>
          <cell r="M18">
            <v>52</v>
          </cell>
          <cell r="N18">
            <v>52</v>
          </cell>
          <cell r="O18">
            <v>208</v>
          </cell>
          <cell r="P18">
            <v>1.0608</v>
          </cell>
          <cell r="Q18">
            <v>1.0608</v>
          </cell>
          <cell r="R18">
            <v>1.0608</v>
          </cell>
          <cell r="S18">
            <v>1.0608</v>
          </cell>
        </row>
        <row r="19">
          <cell r="A19">
            <v>107</v>
          </cell>
          <cell r="B19" t="str">
            <v>Ачинск-Каменка</v>
          </cell>
          <cell r="C19">
            <v>21.2</v>
          </cell>
          <cell r="D19" t="str">
            <v>ЛиАЗ-5256</v>
          </cell>
          <cell r="K19">
            <v>310</v>
          </cell>
          <cell r="L19">
            <v>312</v>
          </cell>
          <cell r="M19">
            <v>314</v>
          </cell>
          <cell r="N19">
            <v>314</v>
          </cell>
          <cell r="O19">
            <v>1250</v>
          </cell>
          <cell r="P19">
            <v>6.5720000000000001</v>
          </cell>
          <cell r="Q19">
            <v>6.6143999999999998</v>
          </cell>
          <cell r="R19">
            <v>6.6568000000000005</v>
          </cell>
          <cell r="S19">
            <v>6.6568000000000005</v>
          </cell>
        </row>
        <row r="20">
          <cell r="A20" t="str">
            <v>107А</v>
          </cell>
          <cell r="B20" t="str">
            <v>Ачинск-Ключи-Каменка</v>
          </cell>
          <cell r="C20">
            <v>26.4</v>
          </cell>
          <cell r="D20" t="str">
            <v>ЛиАЗ-5256</v>
          </cell>
          <cell r="K20">
            <v>180</v>
          </cell>
          <cell r="L20">
            <v>182</v>
          </cell>
          <cell r="M20">
            <v>184</v>
          </cell>
          <cell r="N20">
            <v>184</v>
          </cell>
          <cell r="O20">
            <v>730</v>
          </cell>
          <cell r="P20">
            <v>4.7519999999999998</v>
          </cell>
          <cell r="Q20">
            <v>4.8048000000000002</v>
          </cell>
          <cell r="R20">
            <v>4.8575999999999997</v>
          </cell>
          <cell r="S20">
            <v>4.8575999999999997</v>
          </cell>
        </row>
        <row r="21">
          <cell r="A21">
            <v>108</v>
          </cell>
          <cell r="B21" t="str">
            <v>Ачинск-Ключи</v>
          </cell>
          <cell r="C21">
            <v>20</v>
          </cell>
          <cell r="D21" t="str">
            <v>ЛиАЗ-5256</v>
          </cell>
          <cell r="K21">
            <v>130</v>
          </cell>
          <cell r="L21">
            <v>130</v>
          </cell>
          <cell r="M21">
            <v>130</v>
          </cell>
          <cell r="N21">
            <v>130</v>
          </cell>
          <cell r="O21">
            <v>520</v>
          </cell>
          <cell r="P21">
            <v>2.6</v>
          </cell>
          <cell r="Q21">
            <v>2.6</v>
          </cell>
          <cell r="R21">
            <v>2.6</v>
          </cell>
          <cell r="S21">
            <v>2.6</v>
          </cell>
        </row>
        <row r="22">
          <cell r="A22">
            <v>117</v>
          </cell>
          <cell r="B22" t="str">
            <v>Ачинск (ЮПЗ)-М.Покровка</v>
          </cell>
          <cell r="C22">
            <v>22.3</v>
          </cell>
          <cell r="D22" t="str">
            <v>ЛиАЗ-5256</v>
          </cell>
          <cell r="K22">
            <v>256</v>
          </cell>
          <cell r="L22">
            <v>260</v>
          </cell>
          <cell r="M22">
            <v>264</v>
          </cell>
          <cell r="N22">
            <v>264</v>
          </cell>
          <cell r="O22">
            <v>1044</v>
          </cell>
          <cell r="P22">
            <v>5.7088000000000001</v>
          </cell>
          <cell r="Q22">
            <v>5.798</v>
          </cell>
          <cell r="R22">
            <v>5.8872</v>
          </cell>
          <cell r="S22">
            <v>5.8872</v>
          </cell>
        </row>
        <row r="23">
          <cell r="A23" t="str">
            <v xml:space="preserve">117А </v>
          </cell>
          <cell r="B23" t="str">
            <v>Ачинск (ЮПЗ)-Горный</v>
          </cell>
          <cell r="C23">
            <v>10.199999999999999</v>
          </cell>
          <cell r="D23" t="str">
            <v>ЛиАЗ-5256</v>
          </cell>
          <cell r="K23">
            <v>862</v>
          </cell>
          <cell r="L23">
            <v>871</v>
          </cell>
          <cell r="M23">
            <v>880</v>
          </cell>
          <cell r="N23">
            <v>880</v>
          </cell>
          <cell r="O23">
            <v>3493</v>
          </cell>
          <cell r="P23">
            <v>8.7923999999999989</v>
          </cell>
          <cell r="Q23">
            <v>8.8841999999999981</v>
          </cell>
          <cell r="R23">
            <v>8.9760000000000009</v>
          </cell>
          <cell r="S23">
            <v>8.9760000000000009</v>
          </cell>
        </row>
        <row r="24">
          <cell r="A24" t="str">
            <v>117Б</v>
          </cell>
          <cell r="B24" t="str">
            <v>Ачинск (ЮПЗ)-Горный-ул. Армейская</v>
          </cell>
          <cell r="C24">
            <v>11.2</v>
          </cell>
          <cell r="D24" t="str">
            <v>ЛиАЗ-5256</v>
          </cell>
          <cell r="K24">
            <v>180</v>
          </cell>
          <cell r="L24">
            <v>182</v>
          </cell>
          <cell r="M24">
            <v>184</v>
          </cell>
          <cell r="N24">
            <v>184</v>
          </cell>
          <cell r="O24">
            <v>730</v>
          </cell>
          <cell r="P24">
            <v>2.0159999999999996</v>
          </cell>
          <cell r="Q24">
            <v>2.0383999999999998</v>
          </cell>
          <cell r="R24">
            <v>2.0607999999999995</v>
          </cell>
          <cell r="S24">
            <v>2.0607999999999995</v>
          </cell>
        </row>
        <row r="25">
          <cell r="A25">
            <v>151</v>
          </cell>
          <cell r="B25" t="str">
            <v>Ачинск — Белый Яр</v>
          </cell>
          <cell r="C25">
            <v>30</v>
          </cell>
          <cell r="D25" t="str">
            <v>ПАЗ-4234</v>
          </cell>
          <cell r="K25">
            <v>260</v>
          </cell>
          <cell r="L25">
            <v>260</v>
          </cell>
          <cell r="M25">
            <v>260</v>
          </cell>
          <cell r="N25">
            <v>260</v>
          </cell>
          <cell r="O25">
            <v>1040</v>
          </cell>
          <cell r="P25">
            <v>7.8</v>
          </cell>
          <cell r="Q25">
            <v>7.8</v>
          </cell>
          <cell r="R25">
            <v>7.8</v>
          </cell>
          <cell r="S25">
            <v>7.8</v>
          </cell>
        </row>
        <row r="26">
          <cell r="A26">
            <v>111</v>
          </cell>
          <cell r="B26" t="str">
            <v>ул. Кравченко -сады  «Каменый ручей»</v>
          </cell>
          <cell r="C26">
            <v>9.1</v>
          </cell>
          <cell r="D26" t="str">
            <v>ЛиАЗ-5256</v>
          </cell>
          <cell r="K26">
            <v>0</v>
          </cell>
          <cell r="L26">
            <v>701</v>
          </cell>
          <cell r="M26">
            <v>1074</v>
          </cell>
          <cell r="N26">
            <v>110</v>
          </cell>
          <cell r="O26">
            <v>1885</v>
          </cell>
          <cell r="P26">
            <v>0</v>
          </cell>
          <cell r="Q26">
            <v>6.3790999999999993</v>
          </cell>
          <cell r="R26">
            <v>9.7733999999999988</v>
          </cell>
          <cell r="S26">
            <v>1.0009999999999999</v>
          </cell>
        </row>
        <row r="27">
          <cell r="A27" t="str">
            <v>111у</v>
          </cell>
          <cell r="B27" t="str">
            <v>ЮПЗ — сады  «Каменый ручей»</v>
          </cell>
          <cell r="C27">
            <v>5</v>
          </cell>
          <cell r="D27" t="str">
            <v>ЛиАЗ-5256</v>
          </cell>
          <cell r="K27">
            <v>0</v>
          </cell>
          <cell r="L27">
            <v>122</v>
          </cell>
          <cell r="M27">
            <v>184</v>
          </cell>
          <cell r="N27">
            <v>20</v>
          </cell>
          <cell r="O27">
            <v>326</v>
          </cell>
          <cell r="P27">
            <v>0</v>
          </cell>
          <cell r="Q27">
            <v>0.61</v>
          </cell>
          <cell r="R27">
            <v>0.92</v>
          </cell>
          <cell r="S27">
            <v>0.1</v>
          </cell>
        </row>
        <row r="28">
          <cell r="A28">
            <v>119</v>
          </cell>
          <cell r="B28" t="str">
            <v>ул. Кравченко - сады «Коммунальник»</v>
          </cell>
          <cell r="C28">
            <v>22.9</v>
          </cell>
          <cell r="D28" t="str">
            <v>ЛиАЗ-5256</v>
          </cell>
          <cell r="K28">
            <v>0</v>
          </cell>
          <cell r="L28">
            <v>366</v>
          </cell>
          <cell r="M28">
            <v>552</v>
          </cell>
          <cell r="N28">
            <v>60</v>
          </cell>
          <cell r="O28">
            <v>978</v>
          </cell>
          <cell r="P28">
            <v>0</v>
          </cell>
          <cell r="Q28">
            <v>8.3813999999999993</v>
          </cell>
          <cell r="R28">
            <v>12.640799999999999</v>
          </cell>
          <cell r="S28">
            <v>1.3740000000000001</v>
          </cell>
        </row>
        <row r="29">
          <cell r="A29">
            <v>121</v>
          </cell>
          <cell r="B29" t="str">
            <v>ул. Кравченко - сады  «Чистый ручей»</v>
          </cell>
          <cell r="C29">
            <v>14.7</v>
          </cell>
          <cell r="D29" t="str">
            <v>ЛиАЗ-5256</v>
          </cell>
          <cell r="K29">
            <v>0</v>
          </cell>
          <cell r="L29">
            <v>347</v>
          </cell>
          <cell r="M29">
            <v>525</v>
          </cell>
          <cell r="N29">
            <v>57</v>
          </cell>
          <cell r="O29">
            <v>929</v>
          </cell>
          <cell r="P29">
            <v>0</v>
          </cell>
          <cell r="Q29">
            <v>5.1008999999999993</v>
          </cell>
          <cell r="R29">
            <v>7.7175000000000002</v>
          </cell>
          <cell r="S29">
            <v>0.83789999999999998</v>
          </cell>
        </row>
        <row r="30">
          <cell r="A30" t="str">
            <v>121у</v>
          </cell>
          <cell r="B30" t="str">
            <v>ЮПЗ - сады  «Чистый ручей»</v>
          </cell>
          <cell r="C30">
            <v>11</v>
          </cell>
          <cell r="D30" t="str">
            <v>ЛиАЗ-5256</v>
          </cell>
          <cell r="L30">
            <v>19</v>
          </cell>
          <cell r="M30">
            <v>27</v>
          </cell>
          <cell r="N30">
            <v>3</v>
          </cell>
          <cell r="O30">
            <v>49</v>
          </cell>
          <cell r="P30">
            <v>0</v>
          </cell>
          <cell r="Q30">
            <v>0.20899999999999999</v>
          </cell>
          <cell r="R30">
            <v>0.29699999999999999</v>
          </cell>
          <cell r="S30">
            <v>3.3000000000000002E-2</v>
          </cell>
        </row>
        <row r="31">
          <cell r="A31">
            <v>116</v>
          </cell>
          <cell r="B31" t="str">
            <v>ЮПЗ - Педколледж</v>
          </cell>
          <cell r="C31">
            <v>14.4</v>
          </cell>
          <cell r="D31" t="str">
            <v>ЛиАЗ-5256</v>
          </cell>
          <cell r="K31">
            <v>1315</v>
          </cell>
          <cell r="L31">
            <v>1336</v>
          </cell>
          <cell r="M31">
            <v>1353</v>
          </cell>
          <cell r="N31">
            <v>1352</v>
          </cell>
          <cell r="O31">
            <v>5356</v>
          </cell>
          <cell r="P31">
            <v>18.936</v>
          </cell>
          <cell r="Q31">
            <v>19.238400000000002</v>
          </cell>
          <cell r="R31">
            <v>19.4832</v>
          </cell>
          <cell r="S31">
            <v>19.468799999999998</v>
          </cell>
        </row>
        <row r="32">
          <cell r="A32">
            <v>109</v>
          </cell>
          <cell r="B32" t="str">
            <v>Ачинск-Барабановка-Н.Ильинка</v>
          </cell>
          <cell r="C32">
            <v>39.200000000000003</v>
          </cell>
          <cell r="D32" t="str">
            <v>Hundai</v>
          </cell>
          <cell r="K32">
            <v>204</v>
          </cell>
          <cell r="L32">
            <v>208</v>
          </cell>
          <cell r="M32">
            <v>212</v>
          </cell>
          <cell r="N32">
            <v>212</v>
          </cell>
          <cell r="O32">
            <v>836</v>
          </cell>
          <cell r="P32">
            <v>7.9968000000000004</v>
          </cell>
          <cell r="Q32">
            <v>8.1536000000000008</v>
          </cell>
          <cell r="R32">
            <v>8.3104000000000013</v>
          </cell>
          <cell r="S32">
            <v>8.3104000000000013</v>
          </cell>
        </row>
        <row r="33">
          <cell r="A33" t="str">
            <v>109а</v>
          </cell>
          <cell r="B33" t="str">
            <v>Ачинск-Ястребово</v>
          </cell>
          <cell r="C33">
            <v>28.3</v>
          </cell>
          <cell r="D33" t="str">
            <v>Hundai</v>
          </cell>
          <cell r="K33">
            <v>52</v>
          </cell>
          <cell r="L33">
            <v>52</v>
          </cell>
          <cell r="M33">
            <v>52</v>
          </cell>
          <cell r="N33">
            <v>52</v>
          </cell>
          <cell r="O33">
            <v>208</v>
          </cell>
          <cell r="P33">
            <v>1.4716000000000002</v>
          </cell>
          <cell r="Q33">
            <v>1.4716000000000002</v>
          </cell>
          <cell r="R33">
            <v>1.4716000000000002</v>
          </cell>
          <cell r="S33">
            <v>1.4716000000000002</v>
          </cell>
        </row>
        <row r="34">
          <cell r="A34">
            <v>113</v>
          </cell>
          <cell r="B34" t="str">
            <v>Ачинск-Ольховка</v>
          </cell>
          <cell r="C34">
            <v>46.3</v>
          </cell>
          <cell r="D34" t="str">
            <v>Hundai</v>
          </cell>
          <cell r="K34">
            <v>204</v>
          </cell>
          <cell r="L34">
            <v>208</v>
          </cell>
          <cell r="M34">
            <v>212</v>
          </cell>
          <cell r="N34">
            <v>212</v>
          </cell>
          <cell r="O34">
            <v>836</v>
          </cell>
          <cell r="P34">
            <v>9.445199999999998</v>
          </cell>
          <cell r="Q34">
            <v>9.6303999999999998</v>
          </cell>
          <cell r="R34">
            <v>9.8155999999999981</v>
          </cell>
          <cell r="S34">
            <v>9.8155999999999981</v>
          </cell>
        </row>
        <row r="35">
          <cell r="A35">
            <v>652</v>
          </cell>
          <cell r="B35" t="str">
            <v>Ачинск-Слабцовка</v>
          </cell>
          <cell r="C35">
            <v>70.8</v>
          </cell>
          <cell r="D35" t="str">
            <v>ПАЗ-32053</v>
          </cell>
          <cell r="K35">
            <v>206</v>
          </cell>
          <cell r="L35">
            <v>208</v>
          </cell>
          <cell r="M35">
            <v>210</v>
          </cell>
          <cell r="N35">
            <v>210</v>
          </cell>
          <cell r="O35">
            <v>834</v>
          </cell>
          <cell r="P35">
            <v>14.5848</v>
          </cell>
          <cell r="Q35">
            <v>14.7264</v>
          </cell>
          <cell r="R35">
            <v>14.868</v>
          </cell>
          <cell r="S35">
            <v>14.868</v>
          </cell>
        </row>
        <row r="36">
          <cell r="A36">
            <v>105</v>
          </cell>
          <cell r="B36" t="str">
            <v>Ачинск-Нагорново</v>
          </cell>
          <cell r="C36">
            <v>43.5</v>
          </cell>
          <cell r="D36" t="str">
            <v>ПАЗ-32054</v>
          </cell>
          <cell r="K36">
            <v>156</v>
          </cell>
          <cell r="L36">
            <v>156</v>
          </cell>
          <cell r="M36">
            <v>156</v>
          </cell>
          <cell r="N36">
            <v>160</v>
          </cell>
          <cell r="O36">
            <v>628</v>
          </cell>
          <cell r="P36">
            <v>6.7859999999999996</v>
          </cell>
          <cell r="Q36">
            <v>6.7859999999999996</v>
          </cell>
          <cell r="R36">
            <v>6.7859999999999996</v>
          </cell>
          <cell r="S36">
            <v>6.96</v>
          </cell>
        </row>
        <row r="37">
          <cell r="A37">
            <v>106</v>
          </cell>
          <cell r="B37" t="str">
            <v>Ачинск-Заворки</v>
          </cell>
          <cell r="C37">
            <v>30.7</v>
          </cell>
          <cell r="D37" t="str">
            <v>ПАЗ-32055</v>
          </cell>
          <cell r="K37">
            <v>154</v>
          </cell>
          <cell r="L37">
            <v>156</v>
          </cell>
          <cell r="M37">
            <v>158</v>
          </cell>
          <cell r="N37">
            <v>158</v>
          </cell>
          <cell r="O37">
            <v>626</v>
          </cell>
          <cell r="P37">
            <v>4.7278000000000002</v>
          </cell>
          <cell r="Q37">
            <v>4.7892000000000001</v>
          </cell>
          <cell r="R37">
            <v>4.8505999999999991</v>
          </cell>
          <cell r="S37">
            <v>4.8505999999999991</v>
          </cell>
        </row>
        <row r="38">
          <cell r="A38">
            <v>103</v>
          </cell>
          <cell r="B38" t="str">
            <v>Ачинск-Тарутино</v>
          </cell>
          <cell r="D38" t="str">
            <v>ПАЗ-32055</v>
          </cell>
          <cell r="K38">
            <v>208</v>
          </cell>
          <cell r="L38">
            <v>208</v>
          </cell>
          <cell r="M38">
            <v>208</v>
          </cell>
          <cell r="N38">
            <v>208</v>
          </cell>
          <cell r="O38">
            <v>832</v>
          </cell>
          <cell r="P38">
            <v>4.16</v>
          </cell>
          <cell r="Q38">
            <v>4.16</v>
          </cell>
          <cell r="R38">
            <v>4.16</v>
          </cell>
          <cell r="S38">
            <v>4.16</v>
          </cell>
        </row>
      </sheetData>
      <sheetData sheetId="1"/>
      <sheetData sheetId="2">
        <row r="19">
          <cell r="AK19">
            <v>0.20373723048481515</v>
          </cell>
        </row>
        <row r="20">
          <cell r="AK20">
            <v>0.27431796322257407</v>
          </cell>
        </row>
        <row r="21">
          <cell r="AK21">
            <v>0.12471629700418417</v>
          </cell>
        </row>
        <row r="22">
          <cell r="AK22">
            <v>0.2845109803412712</v>
          </cell>
        </row>
        <row r="23">
          <cell r="AK23">
            <v>0.29922460005716794</v>
          </cell>
        </row>
        <row r="24">
          <cell r="AK24">
            <v>0.16137869218456355</v>
          </cell>
        </row>
        <row r="25">
          <cell r="AK25">
            <v>0.12896985258888014</v>
          </cell>
        </row>
        <row r="26">
          <cell r="AK26">
            <v>0.2447058497819454</v>
          </cell>
        </row>
        <row r="27">
          <cell r="AK27">
            <v>0.33930824458693193</v>
          </cell>
        </row>
        <row r="28">
          <cell r="AK28">
            <v>0.20229214598437695</v>
          </cell>
        </row>
        <row r="29">
          <cell r="AK29">
            <v>0.28729738852584896</v>
          </cell>
        </row>
        <row r="30">
          <cell r="AK30">
            <v>0.24523728919176785</v>
          </cell>
        </row>
        <row r="31">
          <cell r="AK31">
            <v>0.18044633532435936</v>
          </cell>
        </row>
        <row r="32">
          <cell r="AK32">
            <v>0.20052399869774301</v>
          </cell>
        </row>
        <row r="33">
          <cell r="AK33">
            <v>0.58931771025653601</v>
          </cell>
        </row>
        <row r="34">
          <cell r="AK34">
            <v>0.25250388307223576</v>
          </cell>
        </row>
        <row r="35">
          <cell r="AK35">
            <v>0.34271078896907931</v>
          </cell>
        </row>
        <row r="36">
          <cell r="AK36">
            <v>0.45102176841327213</v>
          </cell>
        </row>
        <row r="37">
          <cell r="AK37">
            <v>0.18198484086235414</v>
          </cell>
        </row>
        <row r="38">
          <cell r="AK38">
            <v>0.22964668459545715</v>
          </cell>
        </row>
        <row r="39">
          <cell r="AK39">
            <v>0.23839276580888297</v>
          </cell>
        </row>
        <row r="40">
          <cell r="AK40">
            <v>0.27022690314487607</v>
          </cell>
        </row>
        <row r="41">
          <cell r="AK41">
            <v>0.30576515133201176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РАММА"/>
      <sheetName val="РАСЧЕТ"/>
      <sheetName val="Сравнительный анализ"/>
      <sheetName val="прил №1"/>
      <sheetName val="прил № 2"/>
      <sheetName val="Прил.4"/>
      <sheetName val="прил.5"/>
      <sheetName val="Числ пас ожид 2016"/>
      <sheetName val="прогноз доходы"/>
      <sheetName val="прогноз расходы"/>
      <sheetName val="Лист1"/>
      <sheetName val="Лист2"/>
      <sheetName val="Лист3"/>
      <sheetName val="Лист4"/>
    </sheetNames>
    <sheetDataSet>
      <sheetData sheetId="0">
        <row r="21">
          <cell r="A21">
            <v>108</v>
          </cell>
        </row>
      </sheetData>
      <sheetData sheetId="1">
        <row r="32">
          <cell r="AF32">
            <v>0.19223539113149934</v>
          </cell>
        </row>
      </sheetData>
      <sheetData sheetId="2">
        <row r="15">
          <cell r="AG15">
            <v>1.72454</v>
          </cell>
        </row>
        <row r="16">
          <cell r="AG16">
            <v>1.72454</v>
          </cell>
        </row>
        <row r="17">
          <cell r="AG17">
            <v>1.72454</v>
          </cell>
        </row>
        <row r="18">
          <cell r="AG18">
            <v>1.72454</v>
          </cell>
        </row>
        <row r="19">
          <cell r="AG19">
            <v>1.72454</v>
          </cell>
        </row>
        <row r="20">
          <cell r="AG20">
            <v>1.72454</v>
          </cell>
        </row>
        <row r="21">
          <cell r="AG21">
            <v>1.72454</v>
          </cell>
        </row>
        <row r="22">
          <cell r="AG22">
            <v>1.72454</v>
          </cell>
        </row>
        <row r="23">
          <cell r="AG23">
            <v>1.72454</v>
          </cell>
        </row>
        <row r="24">
          <cell r="AG24">
            <v>1.72454</v>
          </cell>
        </row>
        <row r="25">
          <cell r="AG25">
            <v>1.72454</v>
          </cell>
        </row>
        <row r="26">
          <cell r="AG26">
            <v>1.72454</v>
          </cell>
        </row>
        <row r="27">
          <cell r="AG27">
            <v>1.72454</v>
          </cell>
        </row>
        <row r="28">
          <cell r="AG28">
            <v>1.72454</v>
          </cell>
        </row>
        <row r="30">
          <cell r="AG30">
            <v>1.72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55"/>
  <sheetViews>
    <sheetView tabSelected="1" view="pageBreakPreview" topLeftCell="J13" zoomScale="80" zoomScaleNormal="100" zoomScaleSheetLayoutView="80" workbookViewId="0">
      <selection activeCell="F31" sqref="F31"/>
    </sheetView>
  </sheetViews>
  <sheetFormatPr defaultRowHeight="12.75"/>
  <cols>
    <col min="1" max="1" width="4.5703125" customWidth="1"/>
    <col min="2" max="2" width="20" customWidth="1"/>
    <col min="3" max="3" width="11.140625" customWidth="1"/>
    <col min="4" max="4" width="5.7109375" customWidth="1"/>
    <col min="5" max="5" width="13.140625" customWidth="1"/>
    <col min="6" max="6" width="4.7109375" customWidth="1"/>
    <col min="7" max="7" width="8.7109375" customWidth="1"/>
    <col min="8" max="8" width="7.85546875" customWidth="1"/>
    <col min="9" max="9" width="9.28515625" customWidth="1"/>
    <col min="10" max="10" width="9.7109375" customWidth="1"/>
    <col min="11" max="11" width="9.5703125" customWidth="1"/>
    <col min="12" max="12" width="7.7109375" customWidth="1"/>
    <col min="13" max="14" width="8" customWidth="1"/>
    <col min="15" max="15" width="9" customWidth="1"/>
    <col min="16" max="16" width="9.85546875" customWidth="1"/>
    <col min="17" max="17" width="10.7109375" customWidth="1"/>
    <col min="18" max="18" width="8" customWidth="1"/>
    <col min="19" max="19" width="9.140625" customWidth="1"/>
    <col min="20" max="20" width="8" customWidth="1"/>
    <col min="21" max="21" width="8.42578125" customWidth="1"/>
    <col min="22" max="22" width="7.42578125" customWidth="1"/>
    <col min="23" max="23" width="11.140625" customWidth="1"/>
    <col min="24" max="24" width="9.7109375" customWidth="1"/>
    <col min="25" max="25" width="11.28515625" customWidth="1"/>
    <col min="26" max="26" width="13.28515625" customWidth="1"/>
    <col min="27" max="28" width="11" customWidth="1"/>
    <col min="29" max="29" width="12.5703125" customWidth="1"/>
    <col min="30" max="30" width="10.42578125" customWidth="1"/>
    <col min="31" max="31" width="10.85546875" customWidth="1"/>
    <col min="32" max="32" width="8.28515625" customWidth="1"/>
    <col min="33" max="33" width="10.5703125" customWidth="1"/>
  </cols>
  <sheetData>
    <row r="1" spans="1:33" ht="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5">
      <c r="A2" s="1"/>
      <c r="B2" s="1"/>
      <c r="C2" s="1"/>
      <c r="D2" s="1" t="s">
        <v>0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7.25" customHeight="1" thickBot="1">
      <c r="A3" s="1"/>
      <c r="B3" s="1"/>
      <c r="C3" s="1"/>
      <c r="D3" s="1"/>
      <c r="E3" s="1" t="s">
        <v>1</v>
      </c>
      <c r="F3" s="1"/>
      <c r="G3" s="1"/>
      <c r="H3" s="1"/>
      <c r="I3" s="1"/>
      <c r="J3" s="1"/>
      <c r="K3" s="1"/>
      <c r="L3" s="1"/>
      <c r="M3" s="2" t="s">
        <v>2</v>
      </c>
      <c r="N3" s="2"/>
      <c r="O3" s="2"/>
      <c r="P3" s="2"/>
      <c r="Q3" s="2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3" t="s">
        <v>3</v>
      </c>
      <c r="AG3" s="3"/>
    </row>
    <row r="4" spans="1:33" ht="31.5" customHeight="1" thickBot="1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6" t="s">
        <v>10</v>
      </c>
      <c r="H4" s="7"/>
      <c r="I4" s="7"/>
      <c r="J4" s="7"/>
      <c r="K4" s="8"/>
      <c r="L4" s="9" t="s">
        <v>11</v>
      </c>
      <c r="M4" s="10"/>
      <c r="N4" s="10"/>
      <c r="O4" s="10"/>
      <c r="P4" s="10"/>
      <c r="Q4" s="9" t="s">
        <v>12</v>
      </c>
      <c r="R4" s="10"/>
      <c r="S4" s="10"/>
      <c r="T4" s="10"/>
      <c r="U4" s="11"/>
      <c r="V4" s="12" t="s">
        <v>13</v>
      </c>
      <c r="W4" s="13" t="s">
        <v>14</v>
      </c>
      <c r="X4" s="14" t="s">
        <v>15</v>
      </c>
      <c r="Y4" s="15" t="s">
        <v>16</v>
      </c>
      <c r="Z4" s="16" t="s">
        <v>17</v>
      </c>
      <c r="AA4" s="17"/>
      <c r="AB4" s="18"/>
      <c r="AC4" s="19" t="s">
        <v>18</v>
      </c>
      <c r="AD4" s="4" t="s">
        <v>19</v>
      </c>
      <c r="AE4" s="14" t="s">
        <v>20</v>
      </c>
      <c r="AF4" s="20" t="s">
        <v>21</v>
      </c>
      <c r="AG4" s="21" t="s">
        <v>22</v>
      </c>
    </row>
    <row r="5" spans="1:33" ht="58.5" customHeight="1" thickBot="1">
      <c r="A5" s="22"/>
      <c r="B5" s="23"/>
      <c r="C5" s="24"/>
      <c r="D5" s="25"/>
      <c r="E5" s="24"/>
      <c r="F5" s="26"/>
      <c r="G5" s="27"/>
      <c r="H5" s="28"/>
      <c r="I5" s="28"/>
      <c r="J5" s="28"/>
      <c r="K5" s="29"/>
      <c r="L5" s="30"/>
      <c r="M5" s="31"/>
      <c r="N5" s="31"/>
      <c r="O5" s="31"/>
      <c r="P5" s="31"/>
      <c r="Q5" s="30"/>
      <c r="R5" s="31"/>
      <c r="S5" s="31"/>
      <c r="T5" s="31"/>
      <c r="U5" s="32"/>
      <c r="V5" s="33"/>
      <c r="W5" s="34"/>
      <c r="X5" s="35"/>
      <c r="Y5" s="36"/>
      <c r="Z5" s="15" t="s">
        <v>23</v>
      </c>
      <c r="AA5" s="15" t="s">
        <v>24</v>
      </c>
      <c r="AB5" s="15" t="s">
        <v>25</v>
      </c>
      <c r="AC5" s="37"/>
      <c r="AD5" s="24"/>
      <c r="AE5" s="35"/>
      <c r="AF5" s="38"/>
      <c r="AG5" s="39"/>
    </row>
    <row r="6" spans="1:33" ht="102.75" customHeight="1" thickBot="1">
      <c r="A6" s="40"/>
      <c r="B6" s="41"/>
      <c r="C6" s="42"/>
      <c r="D6" s="43"/>
      <c r="E6" s="41"/>
      <c r="F6" s="44"/>
      <c r="G6" s="45" t="s">
        <v>26</v>
      </c>
      <c r="H6" s="45" t="s">
        <v>27</v>
      </c>
      <c r="I6" s="45" t="s">
        <v>28</v>
      </c>
      <c r="J6" s="45" t="s">
        <v>29</v>
      </c>
      <c r="K6" s="46" t="s">
        <v>30</v>
      </c>
      <c r="L6" s="47" t="s">
        <v>26</v>
      </c>
      <c r="M6" s="47" t="s">
        <v>27</v>
      </c>
      <c r="N6" s="47" t="s">
        <v>28</v>
      </c>
      <c r="O6" s="47" t="s">
        <v>29</v>
      </c>
      <c r="P6" s="46" t="s">
        <v>30</v>
      </c>
      <c r="Q6" s="47" t="s">
        <v>26</v>
      </c>
      <c r="R6" s="47" t="s">
        <v>27</v>
      </c>
      <c r="S6" s="47" t="s">
        <v>28</v>
      </c>
      <c r="T6" s="47" t="s">
        <v>29</v>
      </c>
      <c r="U6" s="48" t="s">
        <v>30</v>
      </c>
      <c r="V6" s="49"/>
      <c r="W6" s="50"/>
      <c r="X6" s="51"/>
      <c r="Y6" s="52"/>
      <c r="Z6" s="53"/>
      <c r="AA6" s="53"/>
      <c r="AB6" s="53"/>
      <c r="AC6" s="54"/>
      <c r="AD6" s="42"/>
      <c r="AE6" s="51"/>
      <c r="AF6" s="55" t="s">
        <v>31</v>
      </c>
      <c r="AG6" s="56"/>
    </row>
    <row r="7" spans="1:33" ht="21.75" customHeight="1" thickBot="1">
      <c r="A7" s="57">
        <v>1</v>
      </c>
      <c r="B7" s="57">
        <v>2</v>
      </c>
      <c r="C7" s="57">
        <v>3</v>
      </c>
      <c r="D7" s="57">
        <v>4</v>
      </c>
      <c r="E7" s="57">
        <v>5</v>
      </c>
      <c r="F7" s="58">
        <v>6</v>
      </c>
      <c r="G7" s="58">
        <v>7</v>
      </c>
      <c r="H7" s="58">
        <v>8</v>
      </c>
      <c r="I7" s="58">
        <v>9</v>
      </c>
      <c r="J7" s="58">
        <v>10</v>
      </c>
      <c r="K7" s="58">
        <v>11</v>
      </c>
      <c r="L7" s="47">
        <v>12</v>
      </c>
      <c r="M7" s="47">
        <v>13</v>
      </c>
      <c r="N7" s="47">
        <v>14</v>
      </c>
      <c r="O7" s="47">
        <v>15</v>
      </c>
      <c r="P7" s="59">
        <v>16</v>
      </c>
      <c r="Q7" s="47">
        <v>17</v>
      </c>
      <c r="R7" s="47">
        <v>18</v>
      </c>
      <c r="S7" s="47">
        <v>19</v>
      </c>
      <c r="T7" s="47">
        <v>20</v>
      </c>
      <c r="U7" s="60">
        <v>21</v>
      </c>
      <c r="V7" s="61">
        <v>22</v>
      </c>
      <c r="W7" s="62">
        <v>23</v>
      </c>
      <c r="X7" s="62">
        <v>24</v>
      </c>
      <c r="Y7" s="62">
        <v>25</v>
      </c>
      <c r="Z7" s="63">
        <v>26</v>
      </c>
      <c r="AA7" s="63">
        <v>27</v>
      </c>
      <c r="AB7" s="63">
        <v>28</v>
      </c>
      <c r="AC7" s="63">
        <v>29</v>
      </c>
      <c r="AD7" s="57">
        <v>30</v>
      </c>
      <c r="AE7" s="62">
        <v>31</v>
      </c>
      <c r="AF7" s="63">
        <v>32</v>
      </c>
      <c r="AG7" s="57">
        <v>33</v>
      </c>
    </row>
    <row r="8" spans="1:33" ht="15">
      <c r="A8" s="64" t="s">
        <v>32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6"/>
    </row>
    <row r="9" spans="1:33" ht="15">
      <c r="A9" s="67" t="s">
        <v>33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9"/>
    </row>
    <row r="10" spans="1:33" ht="15">
      <c r="A10" s="70">
        <f>[1]ПРОГРАММА!A16</f>
        <v>102</v>
      </c>
      <c r="B10" s="71" t="str">
        <f>[1]ПРОГРАММА!B16</f>
        <v>Ачинск-Лапшиха</v>
      </c>
      <c r="C10" s="72">
        <f>'[2]Сравнительный анализ'!AG15</f>
        <v>1.72454</v>
      </c>
      <c r="D10" s="73">
        <f>[1]ПРОГРАММА!C16</f>
        <v>35.1</v>
      </c>
      <c r="E10" s="74" t="str">
        <f>[1]ПРОГРАММА!D16</f>
        <v>ПАЗ-4234</v>
      </c>
      <c r="F10" s="75">
        <f>[1]ПРОГРАММА!E16</f>
        <v>50</v>
      </c>
      <c r="G10" s="76">
        <v>3.97</v>
      </c>
      <c r="H10" s="76">
        <v>3.9220000000000002</v>
      </c>
      <c r="I10" s="76">
        <v>4.0250000000000004</v>
      </c>
      <c r="J10" s="76">
        <v>4.1219999999999999</v>
      </c>
      <c r="K10" s="77">
        <f>G10+H10+I10+J10</f>
        <v>16.039000000000001</v>
      </c>
      <c r="L10" s="78">
        <f>[1]ПРОГРАММА!K16</f>
        <v>256</v>
      </c>
      <c r="M10" s="78">
        <f>[1]ПРОГРАММА!L16</f>
        <v>260</v>
      </c>
      <c r="N10" s="78">
        <f>[1]ПРОГРАММА!M16</f>
        <v>264</v>
      </c>
      <c r="O10" s="78">
        <f>[1]ПРОГРАММА!N16</f>
        <v>264</v>
      </c>
      <c r="P10" s="78">
        <f>[1]ПРОГРАММА!O16</f>
        <v>1044</v>
      </c>
      <c r="Q10" s="77">
        <f>[1]ПРОГРАММА!P16</f>
        <v>8.9855999999999998</v>
      </c>
      <c r="R10" s="77">
        <f>[1]ПРОГРАММА!Q16</f>
        <v>9.1259999999999994</v>
      </c>
      <c r="S10" s="77">
        <f>[1]ПРОГРАММА!R16</f>
        <v>9.2663999999999991</v>
      </c>
      <c r="T10" s="77">
        <f>[1]ПРОГРАММА!S16</f>
        <v>9.2663999999999991</v>
      </c>
      <c r="U10" s="77">
        <f>Q10+R10+S10+T10</f>
        <v>36.644399999999997</v>
      </c>
      <c r="V10" s="79">
        <f t="shared" ref="V10:V24" si="0">W10/U10</f>
        <v>50.610134154195457</v>
      </c>
      <c r="W10" s="77">
        <v>1854.578</v>
      </c>
      <c r="X10" s="80">
        <f>Y10/K10</f>
        <v>40.13691626660016</v>
      </c>
      <c r="Y10" s="77">
        <v>643.75599999999997</v>
      </c>
      <c r="Z10" s="77">
        <v>543</v>
      </c>
      <c r="AA10" s="76">
        <v>186.35308867160506</v>
      </c>
      <c r="AB10" s="78"/>
      <c r="AC10" s="77">
        <f t="shared" ref="AC10:AC32" si="1">Y10-W10</f>
        <v>-1210.8220000000001</v>
      </c>
      <c r="AD10" s="81">
        <f t="shared" ref="AD10:AD32" si="2">AG10/U10</f>
        <v>33.042483981181306</v>
      </c>
      <c r="AE10" s="81">
        <f t="shared" ref="AE10:AE16" si="3">C10*F10*U10</f>
        <v>3159.7366787999999</v>
      </c>
      <c r="AF10" s="81">
        <f>[1]АНАЛИЗ!AK19</f>
        <v>0.20373723048481515</v>
      </c>
      <c r="AG10" s="82">
        <f>-AC10</f>
        <v>1210.8220000000001</v>
      </c>
    </row>
    <row r="11" spans="1:33" ht="23.25">
      <c r="A11" s="70" t="str">
        <f>[1]ПРОГРАММА!A17</f>
        <v>102А</v>
      </c>
      <c r="B11" s="71" t="str">
        <f>[1]ПРОГРАММА!B17</f>
        <v>Ачинск-Преображенка</v>
      </c>
      <c r="C11" s="72">
        <f>'[2]Сравнительный анализ'!AG16</f>
        <v>1.72454</v>
      </c>
      <c r="D11" s="73">
        <f>[1]ПРОГРАММА!C17</f>
        <v>10.4</v>
      </c>
      <c r="E11" s="74" t="str">
        <f>[1]ПРОГРАММА!D17</f>
        <v>ПАЗ-4234</v>
      </c>
      <c r="F11" s="75">
        <v>50</v>
      </c>
      <c r="G11" s="76">
        <v>1.5109999999999999</v>
      </c>
      <c r="H11" s="76">
        <v>1.3420000000000001</v>
      </c>
      <c r="I11" s="76">
        <v>1.2909999999999999</v>
      </c>
      <c r="J11" s="76">
        <v>1.3029999999999999</v>
      </c>
      <c r="K11" s="77">
        <f t="shared" ref="K11:K32" si="4">G11+H11+I11+J11</f>
        <v>5.4470000000000001</v>
      </c>
      <c r="L11" s="78">
        <f>[1]ПРОГРАММА!K17</f>
        <v>104</v>
      </c>
      <c r="M11" s="78">
        <f>[1]ПРОГРАММА!L17</f>
        <v>104</v>
      </c>
      <c r="N11" s="78">
        <f>[1]ПРОГРАММА!M17</f>
        <v>104</v>
      </c>
      <c r="O11" s="78">
        <f>[1]ПРОГРАММА!N17</f>
        <v>104</v>
      </c>
      <c r="P11" s="78">
        <f>[1]ПРОГРАММА!O17</f>
        <v>416</v>
      </c>
      <c r="Q11" s="77">
        <f>[1]ПРОГРАММА!P17</f>
        <v>1.0816000000000001</v>
      </c>
      <c r="R11" s="77">
        <f>[1]ПРОГРАММА!Q17</f>
        <v>1.0816000000000001</v>
      </c>
      <c r="S11" s="77">
        <f>[1]ПРОГРАММА!R17</f>
        <v>1.0816000000000001</v>
      </c>
      <c r="T11" s="77">
        <f>[1]ПРОГРАММА!S17</f>
        <v>1.0816000000000001</v>
      </c>
      <c r="U11" s="77">
        <f t="shared" ref="U11:U32" si="5">Q11+R11+S11+T11</f>
        <v>4.3264000000000005</v>
      </c>
      <c r="V11" s="79">
        <f t="shared" si="0"/>
        <v>52.419794748520701</v>
      </c>
      <c r="W11" s="77">
        <v>226.78899999999999</v>
      </c>
      <c r="X11" s="80">
        <f t="shared" ref="X11:X24" si="6">Y11/K11</f>
        <v>18.787405911510923</v>
      </c>
      <c r="Y11" s="77">
        <v>102.33499999999999</v>
      </c>
      <c r="Z11" s="77">
        <f t="shared" ref="Z11:Z24" si="7">Y11-AA11-AB11</f>
        <v>67.64239599446725</v>
      </c>
      <c r="AA11" s="76">
        <v>34.692604005532736</v>
      </c>
      <c r="AB11" s="78"/>
      <c r="AC11" s="77">
        <f t="shared" si="1"/>
        <v>-124.45399999999999</v>
      </c>
      <c r="AD11" s="81">
        <f t="shared" si="2"/>
        <v>28.766179733727807</v>
      </c>
      <c r="AE11" s="81">
        <f t="shared" si="3"/>
        <v>373.05249280000004</v>
      </c>
      <c r="AF11" s="81">
        <f>[1]АНАЛИЗ!AK20</f>
        <v>0.27431796322257407</v>
      </c>
      <c r="AG11" s="82">
        <f t="shared" ref="AG11:AG24" si="8">-AC11</f>
        <v>124.45399999999999</v>
      </c>
    </row>
    <row r="12" spans="1:33" ht="23.25">
      <c r="A12" s="70" t="str">
        <f>[1]ПРОГРАММА!A18</f>
        <v>102Б</v>
      </c>
      <c r="B12" s="71" t="str">
        <f>[1]ПРОГРАММА!B18</f>
        <v>Ачинск-Игинка-Преображенка</v>
      </c>
      <c r="C12" s="72">
        <f>'[2]Сравнительный анализ'!AG17</f>
        <v>1.72454</v>
      </c>
      <c r="D12" s="73">
        <f>[1]ПРОГРАММА!C18</f>
        <v>20.399999999999999</v>
      </c>
      <c r="E12" s="74" t="str">
        <f>[1]ПРОГРАММА!D18</f>
        <v>ПАЗ-4234</v>
      </c>
      <c r="F12" s="75">
        <v>50</v>
      </c>
      <c r="G12" s="76">
        <v>7.2999999999999995E-2</v>
      </c>
      <c r="H12" s="76">
        <v>7.0999999999999994E-2</v>
      </c>
      <c r="I12" s="76">
        <v>0.255</v>
      </c>
      <c r="J12" s="76">
        <v>0.189</v>
      </c>
      <c r="K12" s="77">
        <f t="shared" si="4"/>
        <v>0.58800000000000008</v>
      </c>
      <c r="L12" s="78">
        <f>[1]ПРОГРАММА!K18</f>
        <v>52</v>
      </c>
      <c r="M12" s="78">
        <f>[1]ПРОГРАММА!L18</f>
        <v>52</v>
      </c>
      <c r="N12" s="78">
        <f>[1]ПРОГРАММА!M18</f>
        <v>52</v>
      </c>
      <c r="O12" s="78">
        <f>[1]ПРОГРАММА!N18</f>
        <v>52</v>
      </c>
      <c r="P12" s="78">
        <f>[1]ПРОГРАММА!O18</f>
        <v>208</v>
      </c>
      <c r="Q12" s="77">
        <f>[1]ПРОГРАММА!P18</f>
        <v>1.0608</v>
      </c>
      <c r="R12" s="77">
        <f>[1]ПРОГРАММА!Q18</f>
        <v>1.0608</v>
      </c>
      <c r="S12" s="77">
        <f>[1]ПРОГРАММА!R18</f>
        <v>1.0608</v>
      </c>
      <c r="T12" s="77">
        <f>[1]ПРОГРАММА!S18</f>
        <v>1.0608</v>
      </c>
      <c r="U12" s="77">
        <f t="shared" si="5"/>
        <v>4.2431999999999999</v>
      </c>
      <c r="V12" s="79">
        <v>73.569999999999993</v>
      </c>
      <c r="W12" s="77">
        <f>U12*V12</f>
        <v>312.17222399999997</v>
      </c>
      <c r="X12" s="80">
        <f t="shared" si="6"/>
        <v>77.60374149659863</v>
      </c>
      <c r="Y12" s="77">
        <v>45.631</v>
      </c>
      <c r="Z12" s="77">
        <f t="shared" si="7"/>
        <v>40.517548252355759</v>
      </c>
      <c r="AA12" s="76">
        <v>5.1134517476442438</v>
      </c>
      <c r="AB12" s="78"/>
      <c r="AC12" s="77">
        <f t="shared" si="1"/>
        <v>-266.54122399999994</v>
      </c>
      <c r="AD12" s="81">
        <f t="shared" si="2"/>
        <v>62.8160878582202</v>
      </c>
      <c r="AE12" s="81">
        <f t="shared" si="3"/>
        <v>365.87840640000002</v>
      </c>
      <c r="AF12" s="81">
        <f>[1]АНАЛИЗ!AK21</f>
        <v>0.12471629700418417</v>
      </c>
      <c r="AG12" s="82">
        <f t="shared" si="8"/>
        <v>266.54122399999994</v>
      </c>
    </row>
    <row r="13" spans="1:33" ht="15">
      <c r="A13" s="70">
        <f>[1]ПРОГРАММА!A19</f>
        <v>107</v>
      </c>
      <c r="B13" s="71" t="str">
        <f>[1]ПРОГРАММА!B19</f>
        <v>Ачинск-Каменка</v>
      </c>
      <c r="C13" s="83">
        <f>'[2]Сравнительный анализ'!AG18</f>
        <v>1.72454</v>
      </c>
      <c r="D13" s="73">
        <f>[1]ПРОГРАММА!C19</f>
        <v>21.2</v>
      </c>
      <c r="E13" s="74" t="str">
        <f>[1]ПРОГРАММА!D19</f>
        <v>ЛиАЗ-5256</v>
      </c>
      <c r="F13" s="84">
        <v>50</v>
      </c>
      <c r="G13" s="76">
        <v>3.9180000000000001</v>
      </c>
      <c r="H13" s="76">
        <v>4.59</v>
      </c>
      <c r="I13" s="76">
        <v>4.6310000000000002</v>
      </c>
      <c r="J13" s="76">
        <v>4.827</v>
      </c>
      <c r="K13" s="77">
        <f t="shared" si="4"/>
        <v>17.966000000000001</v>
      </c>
      <c r="L13" s="78">
        <f>[1]ПРОГРАММА!K19</f>
        <v>310</v>
      </c>
      <c r="M13" s="78">
        <f>[1]ПРОГРАММА!L19</f>
        <v>312</v>
      </c>
      <c r="N13" s="78">
        <f>[1]ПРОГРАММА!M19</f>
        <v>314</v>
      </c>
      <c r="O13" s="78">
        <f>[1]ПРОГРАММА!N19</f>
        <v>314</v>
      </c>
      <c r="P13" s="78">
        <f>[1]ПРОГРАММА!O19</f>
        <v>1250</v>
      </c>
      <c r="Q13" s="77">
        <f>[1]ПРОГРАММА!P19</f>
        <v>6.5720000000000001</v>
      </c>
      <c r="R13" s="77">
        <f>[1]ПРОГРАММА!Q19</f>
        <v>6.6143999999999998</v>
      </c>
      <c r="S13" s="77">
        <f>[1]ПРОГРАММА!R19</f>
        <v>6.6568000000000005</v>
      </c>
      <c r="T13" s="77">
        <f>[1]ПРОГРАММА!S19</f>
        <v>6.6568000000000005</v>
      </c>
      <c r="U13" s="77">
        <f t="shared" si="5"/>
        <v>26.5</v>
      </c>
      <c r="V13" s="85">
        <f t="shared" si="0"/>
        <v>62.503132075471704</v>
      </c>
      <c r="W13" s="77">
        <v>1656.3330000000001</v>
      </c>
      <c r="X13" s="85">
        <f t="shared" si="6"/>
        <v>36.185684069909826</v>
      </c>
      <c r="Y13" s="77">
        <v>650.11199999999997</v>
      </c>
      <c r="Z13" s="86">
        <f t="shared" si="7"/>
        <v>464.69599330217756</v>
      </c>
      <c r="AA13" s="76">
        <v>185.41600669782241</v>
      </c>
      <c r="AB13" s="87"/>
      <c r="AC13" s="86">
        <f t="shared" si="1"/>
        <v>-1006.2210000000001</v>
      </c>
      <c r="AD13" s="88">
        <f t="shared" si="2"/>
        <v>37.970603773584912</v>
      </c>
      <c r="AE13" s="81">
        <f t="shared" si="3"/>
        <v>2285.0155</v>
      </c>
      <c r="AF13" s="81">
        <f>[1]АНАЛИЗ!AK22</f>
        <v>0.2845109803412712</v>
      </c>
      <c r="AG13" s="89">
        <f t="shared" si="8"/>
        <v>1006.2210000000001</v>
      </c>
    </row>
    <row r="14" spans="1:33" ht="23.25">
      <c r="A14" s="70" t="str">
        <f>[1]ПРОГРАММА!A20</f>
        <v>107А</v>
      </c>
      <c r="B14" s="71" t="str">
        <f>[1]ПРОГРАММА!B20</f>
        <v>Ачинск-Ключи-Каменка</v>
      </c>
      <c r="C14" s="72">
        <f>'[2]Сравнительный анализ'!AG19</f>
        <v>1.72454</v>
      </c>
      <c r="D14" s="73">
        <f>[1]ПРОГРАММА!C20</f>
        <v>26.4</v>
      </c>
      <c r="E14" s="74" t="str">
        <f>[1]ПРОГРАММА!D20</f>
        <v>ЛиАЗ-5256</v>
      </c>
      <c r="F14" s="75">
        <v>94</v>
      </c>
      <c r="G14" s="76">
        <v>4.5190000000000001</v>
      </c>
      <c r="H14" s="76">
        <v>5.4820000000000002</v>
      </c>
      <c r="I14" s="76">
        <v>5.6509999999999998</v>
      </c>
      <c r="J14" s="76">
        <v>4.9349999999999996</v>
      </c>
      <c r="K14" s="77">
        <f t="shared" si="4"/>
        <v>20.587</v>
      </c>
      <c r="L14" s="78">
        <f>[1]ПРОГРАММА!K20</f>
        <v>180</v>
      </c>
      <c r="M14" s="78">
        <f>[1]ПРОГРАММА!L20</f>
        <v>182</v>
      </c>
      <c r="N14" s="78">
        <f>[1]ПРОГРАММА!M20</f>
        <v>184</v>
      </c>
      <c r="O14" s="78">
        <f>[1]ПРОГРАММА!N20</f>
        <v>184</v>
      </c>
      <c r="P14" s="78">
        <f>[1]ПРОГРАММА!O20</f>
        <v>730</v>
      </c>
      <c r="Q14" s="77">
        <f>[1]ПРОГРАММА!P20</f>
        <v>4.7519999999999998</v>
      </c>
      <c r="R14" s="77">
        <f>[1]ПРОГРАММА!Q20</f>
        <v>4.8048000000000002</v>
      </c>
      <c r="S14" s="77">
        <f>[1]ПРОГРАММА!R20</f>
        <v>4.8575999999999997</v>
      </c>
      <c r="T14" s="77">
        <f>[1]ПРОГРАММА!S20</f>
        <v>4.8575999999999997</v>
      </c>
      <c r="U14" s="77">
        <f t="shared" si="5"/>
        <v>19.271999999999998</v>
      </c>
      <c r="V14" s="79">
        <v>63.3</v>
      </c>
      <c r="W14" s="77">
        <f>U14*V14</f>
        <v>1219.9175999999998</v>
      </c>
      <c r="X14" s="80">
        <f t="shared" si="6"/>
        <v>45.407975907125852</v>
      </c>
      <c r="Y14" s="77">
        <v>934.81399999999996</v>
      </c>
      <c r="Z14" s="77">
        <f t="shared" si="7"/>
        <v>672.39764736870598</v>
      </c>
      <c r="AA14" s="76">
        <v>262.41635263129393</v>
      </c>
      <c r="AB14" s="78"/>
      <c r="AC14" s="77">
        <f t="shared" si="1"/>
        <v>-285.1035999999998</v>
      </c>
      <c r="AD14" s="81">
        <f t="shared" si="2"/>
        <v>14.793669572436686</v>
      </c>
      <c r="AE14" s="81">
        <f t="shared" si="3"/>
        <v>3124.1214787199997</v>
      </c>
      <c r="AF14" s="81">
        <f>[1]АНАЛИЗ!AK23</f>
        <v>0.29922460005716794</v>
      </c>
      <c r="AG14" s="82">
        <f t="shared" si="8"/>
        <v>285.1035999999998</v>
      </c>
    </row>
    <row r="15" spans="1:33" ht="15">
      <c r="A15" s="70">
        <f>[1]ПРОГРАММА!A21</f>
        <v>108</v>
      </c>
      <c r="B15" s="71" t="str">
        <f>[1]ПРОГРАММА!B21</f>
        <v>Ачинск-Ключи</v>
      </c>
      <c r="C15" s="72">
        <f>'[2]Сравнительный анализ'!AG20</f>
        <v>1.72454</v>
      </c>
      <c r="D15" s="73">
        <f>[1]ПРОГРАММА!C21</f>
        <v>20</v>
      </c>
      <c r="E15" s="74" t="str">
        <f>[1]ПРОГРАММА!D21</f>
        <v>ЛиАЗ-5256</v>
      </c>
      <c r="F15" s="75">
        <v>94</v>
      </c>
      <c r="G15" s="76">
        <v>1.9850000000000001</v>
      </c>
      <c r="H15" s="76">
        <v>1.7909999999999999</v>
      </c>
      <c r="I15" s="76">
        <v>1.863</v>
      </c>
      <c r="J15" s="76">
        <v>2.27</v>
      </c>
      <c r="K15" s="77">
        <f t="shared" si="4"/>
        <v>7.9089999999999989</v>
      </c>
      <c r="L15" s="78">
        <f>[1]ПРОГРАММА!K21</f>
        <v>130</v>
      </c>
      <c r="M15" s="78">
        <f>[1]ПРОГРАММА!L21</f>
        <v>130</v>
      </c>
      <c r="N15" s="78">
        <f>[1]ПРОГРАММА!M21</f>
        <v>130</v>
      </c>
      <c r="O15" s="78">
        <f>[1]ПРОГРАММА!N21</f>
        <v>130</v>
      </c>
      <c r="P15" s="78">
        <f>[1]ПРОГРАММА!O21</f>
        <v>520</v>
      </c>
      <c r="Q15" s="77">
        <f>[1]ПРОГРАММА!P21</f>
        <v>2.6</v>
      </c>
      <c r="R15" s="77">
        <f>[1]ПРОГРАММА!Q21</f>
        <v>2.6</v>
      </c>
      <c r="S15" s="77">
        <f>[1]ПРОГРАММА!R21</f>
        <v>2.6</v>
      </c>
      <c r="T15" s="77">
        <f>[1]ПРОГРАММА!S21</f>
        <v>2.6</v>
      </c>
      <c r="U15" s="77">
        <f t="shared" si="5"/>
        <v>10.4</v>
      </c>
      <c r="V15" s="79">
        <f t="shared" si="0"/>
        <v>65.850251982489681</v>
      </c>
      <c r="W15" s="77">
        <v>684.84262061789275</v>
      </c>
      <c r="X15" s="80">
        <f t="shared" si="6"/>
        <v>34.400050575293974</v>
      </c>
      <c r="Y15" s="77">
        <v>272.07</v>
      </c>
      <c r="Z15" s="77">
        <f t="shared" si="7"/>
        <v>175.92472714269593</v>
      </c>
      <c r="AA15" s="76">
        <v>96.145272857304079</v>
      </c>
      <c r="AB15" s="78"/>
      <c r="AC15" s="77">
        <f t="shared" si="1"/>
        <v>-412.77262061789276</v>
      </c>
      <c r="AD15" s="81">
        <f t="shared" si="2"/>
        <v>39.689675059412764</v>
      </c>
      <c r="AE15" s="81">
        <f t="shared" si="3"/>
        <v>1685.9103040000002</v>
      </c>
      <c r="AF15" s="81">
        <f>[1]АНАЛИЗ!AK24</f>
        <v>0.16137869218456355</v>
      </c>
      <c r="AG15" s="82">
        <f t="shared" si="8"/>
        <v>412.77262061789276</v>
      </c>
    </row>
    <row r="16" spans="1:33" ht="33.75" customHeight="1">
      <c r="A16" s="70">
        <f>[1]ПРОГРАММА!A22</f>
        <v>117</v>
      </c>
      <c r="B16" s="71" t="str">
        <f>[1]ПРОГРАММА!B22</f>
        <v>Ачинск (ЮПЗ)-М.Покровка</v>
      </c>
      <c r="C16" s="72">
        <f>'[2]Сравнительный анализ'!AG21</f>
        <v>1.72454</v>
      </c>
      <c r="D16" s="73">
        <f>[1]ПРОГРАММА!C22</f>
        <v>22.3</v>
      </c>
      <c r="E16" s="74" t="str">
        <f>[1]ПРОГРАММА!D22</f>
        <v>ЛиАЗ-5256</v>
      </c>
      <c r="F16" s="90">
        <v>116</v>
      </c>
      <c r="G16" s="76">
        <v>6.2480000000000002</v>
      </c>
      <c r="H16" s="76">
        <v>7.2610000000000001</v>
      </c>
      <c r="I16" s="76">
        <v>7.36</v>
      </c>
      <c r="J16" s="76">
        <v>6.5869999999999997</v>
      </c>
      <c r="K16" s="77">
        <f t="shared" si="4"/>
        <v>27.456</v>
      </c>
      <c r="L16" s="78">
        <f>[1]ПРОГРАММА!K22</f>
        <v>256</v>
      </c>
      <c r="M16" s="78">
        <f>[1]ПРОГРАММА!L22</f>
        <v>260</v>
      </c>
      <c r="N16" s="78">
        <f>[1]ПРОГРАММА!M22</f>
        <v>264</v>
      </c>
      <c r="O16" s="78">
        <f>[1]ПРОГРАММА!N22</f>
        <v>264</v>
      </c>
      <c r="P16" s="78">
        <f>[1]ПРОГРАММА!O22</f>
        <v>1044</v>
      </c>
      <c r="Q16" s="77">
        <f>[1]ПРОГРАММА!P22</f>
        <v>5.7088000000000001</v>
      </c>
      <c r="R16" s="77">
        <f>[1]ПРОГРАММА!Q22</f>
        <v>5.798</v>
      </c>
      <c r="S16" s="77">
        <f>[1]ПРОГРАММА!R22</f>
        <v>5.8872</v>
      </c>
      <c r="T16" s="77">
        <f>[1]ПРОГРАММА!S22</f>
        <v>5.8872</v>
      </c>
      <c r="U16" s="77">
        <f t="shared" si="5"/>
        <v>23.281199999999998</v>
      </c>
      <c r="V16" s="79">
        <f t="shared" si="0"/>
        <v>68.284081353219349</v>
      </c>
      <c r="W16" s="77">
        <v>1589.7353548005703</v>
      </c>
      <c r="X16" s="80">
        <f t="shared" si="6"/>
        <v>21.876989598630541</v>
      </c>
      <c r="Y16" s="77">
        <v>600.65462642000011</v>
      </c>
      <c r="Z16" s="77">
        <f t="shared" si="7"/>
        <v>374.67382614393603</v>
      </c>
      <c r="AA16" s="76">
        <v>225.98080027606412</v>
      </c>
      <c r="AB16" s="78"/>
      <c r="AC16" s="77">
        <f t="shared" si="1"/>
        <v>-989.08072838057024</v>
      </c>
      <c r="AD16" s="81">
        <f t="shared" si="2"/>
        <v>42.484095681518575</v>
      </c>
      <c r="AE16" s="81">
        <f t="shared" si="3"/>
        <v>4657.3258351679997</v>
      </c>
      <c r="AF16" s="81">
        <f>[1]АНАЛИЗ!AK25</f>
        <v>0.12896985258888014</v>
      </c>
      <c r="AG16" s="91">
        <f>-AC16</f>
        <v>989.08072838057024</v>
      </c>
    </row>
    <row r="17" spans="1:33" ht="23.25">
      <c r="A17" s="70" t="str">
        <f>[1]ПРОГРАММА!A23</f>
        <v xml:space="preserve">117А </v>
      </c>
      <c r="B17" s="71" t="str">
        <f>[1]ПРОГРАММА!B23</f>
        <v>Ачинск (ЮПЗ)-Горный</v>
      </c>
      <c r="C17" s="72">
        <f>'[2]Сравнительный анализ'!AG22</f>
        <v>1.72454</v>
      </c>
      <c r="D17" s="73">
        <f>[1]ПРОГРАММА!C23</f>
        <v>10.199999999999999</v>
      </c>
      <c r="E17" s="74" t="str">
        <f>[1]ПРОГРАММА!D23</f>
        <v>ЛиАЗ-5256</v>
      </c>
      <c r="F17" s="90">
        <v>116</v>
      </c>
      <c r="G17" s="76">
        <v>20.936</v>
      </c>
      <c r="H17" s="76">
        <v>24.219000000000001</v>
      </c>
      <c r="I17" s="76">
        <v>22.379000000000001</v>
      </c>
      <c r="J17" s="76">
        <v>23.835000000000001</v>
      </c>
      <c r="K17" s="77">
        <f t="shared" si="4"/>
        <v>91.369</v>
      </c>
      <c r="L17" s="78">
        <f>[1]ПРОГРАММА!K23</f>
        <v>862</v>
      </c>
      <c r="M17" s="78">
        <f>[1]ПРОГРАММА!L23</f>
        <v>871</v>
      </c>
      <c r="N17" s="78">
        <f>[1]ПРОГРАММА!M23</f>
        <v>880</v>
      </c>
      <c r="O17" s="78">
        <f>[1]ПРОГРАММА!N23</f>
        <v>880</v>
      </c>
      <c r="P17" s="78">
        <f>[1]ПРОГРАММА!O23</f>
        <v>3493</v>
      </c>
      <c r="Q17" s="77">
        <f>[1]ПРОГРАММА!P23</f>
        <v>8.7923999999999989</v>
      </c>
      <c r="R17" s="77">
        <f>[1]ПРОГРАММА!Q23</f>
        <v>8.8841999999999981</v>
      </c>
      <c r="S17" s="77">
        <f>[1]ПРОГРАММА!R23</f>
        <v>8.9760000000000009</v>
      </c>
      <c r="T17" s="77">
        <f>[1]ПРОГРАММА!S23</f>
        <v>8.9760000000000009</v>
      </c>
      <c r="U17" s="77">
        <f t="shared" si="5"/>
        <v>35.628599999999999</v>
      </c>
      <c r="V17" s="79">
        <f t="shared" si="0"/>
        <v>68.197729951551594</v>
      </c>
      <c r="W17" s="77">
        <v>2429.7896413518511</v>
      </c>
      <c r="X17" s="80">
        <f t="shared" si="6"/>
        <v>19.088662456631901</v>
      </c>
      <c r="Y17" s="77">
        <v>1744.1120000000001</v>
      </c>
      <c r="Z17" s="77">
        <f t="shared" si="7"/>
        <v>1161.4445700973565</v>
      </c>
      <c r="AA17" s="76">
        <v>582.66742990264345</v>
      </c>
      <c r="AB17" s="78"/>
      <c r="AC17" s="77">
        <f t="shared" si="1"/>
        <v>-685.67764135185098</v>
      </c>
      <c r="AD17" s="81">
        <f t="shared" si="2"/>
        <v>19.245146914328686</v>
      </c>
      <c r="AE17" s="81">
        <f>C17*F17*U17</f>
        <v>7127.3817179039997</v>
      </c>
      <c r="AF17" s="81">
        <f>[1]АНАЛИЗ!AK26</f>
        <v>0.2447058497819454</v>
      </c>
      <c r="AG17" s="82">
        <f t="shared" si="8"/>
        <v>685.67764135185098</v>
      </c>
    </row>
    <row r="18" spans="1:33" ht="23.25">
      <c r="A18" s="70" t="str">
        <f>[1]ПРОГРАММА!A24</f>
        <v>117Б</v>
      </c>
      <c r="B18" s="71" t="str">
        <f>[1]ПРОГРАММА!B24</f>
        <v>Ачинск (ЮПЗ)-Горный-ул. Армейская</v>
      </c>
      <c r="C18" s="72">
        <f>'[2]Сравнительный анализ'!AG23</f>
        <v>1.72454</v>
      </c>
      <c r="D18" s="73">
        <f>[1]ПРОГРАММА!C24</f>
        <v>11.2</v>
      </c>
      <c r="E18" s="74" t="str">
        <f>[1]ПРОГРАММА!D24</f>
        <v>ЛиАЗ-5256</v>
      </c>
      <c r="F18" s="90">
        <v>116</v>
      </c>
      <c r="G18" s="76">
        <v>5.7249999999999996</v>
      </c>
      <c r="H18" s="76">
        <v>5.7249999999999996</v>
      </c>
      <c r="I18" s="76">
        <v>5.7249999999999996</v>
      </c>
      <c r="J18" s="76">
        <v>5.7249999999999996</v>
      </c>
      <c r="K18" s="77">
        <v>22.9</v>
      </c>
      <c r="L18" s="78">
        <f>[1]ПРОГРАММА!K24</f>
        <v>180</v>
      </c>
      <c r="M18" s="78">
        <f>[1]ПРОГРАММА!L24</f>
        <v>182</v>
      </c>
      <c r="N18" s="78">
        <f>[1]ПРОГРАММА!M24</f>
        <v>184</v>
      </c>
      <c r="O18" s="78">
        <f>[1]ПРОГРАММА!N24</f>
        <v>184</v>
      </c>
      <c r="P18" s="78">
        <f>[1]ПРОГРАММА!O24</f>
        <v>730</v>
      </c>
      <c r="Q18" s="77">
        <f>[1]ПРОГРАММА!P24</f>
        <v>2.0159999999999996</v>
      </c>
      <c r="R18" s="77">
        <f>[1]ПРОГРАММА!Q24</f>
        <v>2.0383999999999998</v>
      </c>
      <c r="S18" s="77">
        <f>[1]ПРОГРАММА!R24</f>
        <v>2.0607999999999995</v>
      </c>
      <c r="T18" s="77">
        <f>[1]ПРОГРАММА!S24</f>
        <v>2.0607999999999995</v>
      </c>
      <c r="U18" s="77">
        <f t="shared" si="5"/>
        <v>8.1759999999999984</v>
      </c>
      <c r="V18" s="79">
        <f t="shared" si="0"/>
        <v>76.463795450179333</v>
      </c>
      <c r="W18" s="77">
        <v>625.16799160066614</v>
      </c>
      <c r="X18" s="80">
        <f t="shared" si="6"/>
        <v>24.234333165938867</v>
      </c>
      <c r="Y18" s="77">
        <v>554.96622950000005</v>
      </c>
      <c r="Z18" s="77">
        <f t="shared" si="7"/>
        <v>346.17450934615022</v>
      </c>
      <c r="AA18" s="76">
        <v>208.79172015384984</v>
      </c>
      <c r="AB18" s="78"/>
      <c r="AC18" s="77">
        <f t="shared" si="1"/>
        <v>-70.201762100666087</v>
      </c>
      <c r="AD18" s="81">
        <f t="shared" si="2"/>
        <v>8.5863211962654233</v>
      </c>
      <c r="AE18" s="81">
        <f>U18*F18*C18</f>
        <v>1635.5813286399996</v>
      </c>
      <c r="AF18" s="81">
        <f>[1]АНАЛИЗ!AK27</f>
        <v>0.33930824458693193</v>
      </c>
      <c r="AG18" s="82">
        <f t="shared" si="8"/>
        <v>70.201762100666087</v>
      </c>
    </row>
    <row r="19" spans="1:33" ht="15">
      <c r="A19" s="70">
        <f>[1]ПРОГРАММА!A25</f>
        <v>151</v>
      </c>
      <c r="B19" s="71" t="str">
        <f>[1]ПРОГРАММА!B25</f>
        <v>Ачинск — Белый Яр</v>
      </c>
      <c r="C19" s="72">
        <f>'[2]Сравнительный анализ'!AG24</f>
        <v>1.72454</v>
      </c>
      <c r="D19" s="73">
        <f>[1]ПРОГРАММА!C25</f>
        <v>30</v>
      </c>
      <c r="E19" s="74" t="str">
        <f>[1]ПРОГРАММА!D25</f>
        <v>ПАЗ-4234</v>
      </c>
      <c r="F19" s="75">
        <v>50</v>
      </c>
      <c r="G19" s="76">
        <v>3.3250000000000002</v>
      </c>
      <c r="H19" s="76">
        <v>3.3250000000000002</v>
      </c>
      <c r="I19" s="76">
        <v>3.3250000000000002</v>
      </c>
      <c r="J19" s="76">
        <v>3.3250000000000002</v>
      </c>
      <c r="K19" s="77">
        <f t="shared" si="4"/>
        <v>13.3</v>
      </c>
      <c r="L19" s="78">
        <f>[1]ПРОГРАММА!K25</f>
        <v>260</v>
      </c>
      <c r="M19" s="78">
        <f>[1]ПРОГРАММА!L25</f>
        <v>260</v>
      </c>
      <c r="N19" s="78">
        <f>[1]ПРОГРАММА!M25</f>
        <v>260</v>
      </c>
      <c r="O19" s="78">
        <f>[1]ПРОГРАММА!N25</f>
        <v>260</v>
      </c>
      <c r="P19" s="78">
        <f>[1]ПРОГРАММА!O25</f>
        <v>1040</v>
      </c>
      <c r="Q19" s="77">
        <f>[1]ПРОГРАММА!P25</f>
        <v>7.8</v>
      </c>
      <c r="R19" s="77">
        <f>[1]ПРОГРАММА!Q25</f>
        <v>7.8</v>
      </c>
      <c r="S19" s="77">
        <f>[1]ПРОГРАММА!R25</f>
        <v>7.8</v>
      </c>
      <c r="T19" s="77">
        <f>[1]ПРОГРАММА!S25</f>
        <v>7.8</v>
      </c>
      <c r="U19" s="77">
        <f t="shared" si="5"/>
        <v>31.2</v>
      </c>
      <c r="V19" s="79">
        <f t="shared" si="0"/>
        <v>59.50855769230769</v>
      </c>
      <c r="W19" s="77">
        <v>1856.6669999999999</v>
      </c>
      <c r="X19" s="80">
        <f t="shared" si="6"/>
        <v>40.919022556390971</v>
      </c>
      <c r="Y19" s="77">
        <v>544.22299999999996</v>
      </c>
      <c r="Z19" s="77">
        <f t="shared" si="7"/>
        <v>353.30912144850197</v>
      </c>
      <c r="AA19" s="76">
        <v>190.91387855149799</v>
      </c>
      <c r="AB19" s="78"/>
      <c r="AC19" s="77">
        <f t="shared" si="1"/>
        <v>-1312.444</v>
      </c>
      <c r="AD19" s="81">
        <f t="shared" si="2"/>
        <v>42.065512820512822</v>
      </c>
      <c r="AE19" s="81">
        <f>U19*F19*C19</f>
        <v>2690.2824000000001</v>
      </c>
      <c r="AF19" s="81">
        <f>[1]АНАЛИЗ!AK28</f>
        <v>0.20229214598437695</v>
      </c>
      <c r="AG19" s="82">
        <f t="shared" si="8"/>
        <v>1312.444</v>
      </c>
    </row>
    <row r="20" spans="1:33" ht="23.25">
      <c r="A20" s="70">
        <f>[1]ПРОГРАММА!A26</f>
        <v>111</v>
      </c>
      <c r="B20" s="71" t="str">
        <f>[1]ПРОГРАММА!B26</f>
        <v>ул. Кравченко -сады  «Каменый ручей»</v>
      </c>
      <c r="C20" s="72">
        <f>'[2]Сравнительный анализ'!AG25</f>
        <v>1.72454</v>
      </c>
      <c r="D20" s="73">
        <f>[1]ПРОГРАММА!C26</f>
        <v>9.1</v>
      </c>
      <c r="E20" s="74" t="str">
        <f>[1]ПРОГРАММА!D26</f>
        <v>ЛиАЗ-5256</v>
      </c>
      <c r="F20" s="90">
        <v>116</v>
      </c>
      <c r="G20" s="76">
        <v>0</v>
      </c>
      <c r="H20" s="76">
        <v>22.852</v>
      </c>
      <c r="I20" s="76">
        <v>38.518999999999998</v>
      </c>
      <c r="J20" s="76">
        <v>2.9550000000000001</v>
      </c>
      <c r="K20" s="77">
        <f t="shared" si="4"/>
        <v>64.325999999999993</v>
      </c>
      <c r="L20" s="78">
        <f>[1]ПРОГРАММА!K26</f>
        <v>0</v>
      </c>
      <c r="M20" s="78">
        <f>[1]ПРОГРАММА!L26</f>
        <v>701</v>
      </c>
      <c r="N20" s="78">
        <f>[1]ПРОГРАММА!M26</f>
        <v>1074</v>
      </c>
      <c r="O20" s="78">
        <f>[1]ПРОГРАММА!N26</f>
        <v>110</v>
      </c>
      <c r="P20" s="78">
        <f>[1]ПРОГРАММА!O26</f>
        <v>1885</v>
      </c>
      <c r="Q20" s="77">
        <f>[1]ПРОГРАММА!P26</f>
        <v>0</v>
      </c>
      <c r="R20" s="77">
        <f>[1]ПРОГРАММА!Q26</f>
        <v>6.3790999999999993</v>
      </c>
      <c r="S20" s="77">
        <f>[1]ПРОГРАММА!R26</f>
        <v>9.7733999999999988</v>
      </c>
      <c r="T20" s="77">
        <f>[1]ПРОГРАММА!S26</f>
        <v>1.0009999999999999</v>
      </c>
      <c r="U20" s="77">
        <f t="shared" si="5"/>
        <v>17.153499999999998</v>
      </c>
      <c r="V20" s="79">
        <f t="shared" si="0"/>
        <v>85.593144256274243</v>
      </c>
      <c r="W20" s="77">
        <v>1468.222</v>
      </c>
      <c r="X20" s="80">
        <f t="shared" si="6"/>
        <v>15.326011255168984</v>
      </c>
      <c r="Y20" s="77">
        <v>985.86099999999999</v>
      </c>
      <c r="Z20" s="77">
        <f t="shared" si="7"/>
        <v>449.52905570454743</v>
      </c>
      <c r="AA20" s="76">
        <v>536.33194429545256</v>
      </c>
      <c r="AB20" s="78"/>
      <c r="AC20" s="77">
        <f t="shared" si="1"/>
        <v>-482.36099999999999</v>
      </c>
      <c r="AD20" s="92">
        <f t="shared" si="2"/>
        <v>28.12026700090361</v>
      </c>
      <c r="AE20" s="81">
        <f t="shared" ref="AE20:AE32" si="9">C20*F20*U20/D20</f>
        <v>377.08791639999993</v>
      </c>
      <c r="AF20" s="81">
        <f>[1]АНАЛИЗ!AK29</f>
        <v>0.28729738852584896</v>
      </c>
      <c r="AG20" s="82">
        <f t="shared" si="8"/>
        <v>482.36099999999999</v>
      </c>
    </row>
    <row r="21" spans="1:33" ht="23.25">
      <c r="A21" s="70" t="str">
        <f>[1]ПРОГРАММА!A27</f>
        <v>111у</v>
      </c>
      <c r="B21" s="71" t="str">
        <f>[1]ПРОГРАММА!B27</f>
        <v>ЮПЗ — сады  «Каменый ручей»</v>
      </c>
      <c r="C21" s="72">
        <f>'[2]Сравнительный анализ'!AG26</f>
        <v>1.72454</v>
      </c>
      <c r="D21" s="73">
        <f>[1]ПРОГРАММА!C27</f>
        <v>5</v>
      </c>
      <c r="E21" s="74" t="str">
        <f>[1]ПРОГРАММА!D27</f>
        <v>ЛиАЗ-5256</v>
      </c>
      <c r="F21" s="90">
        <v>116</v>
      </c>
      <c r="G21" s="76">
        <v>0</v>
      </c>
      <c r="H21" s="76">
        <v>2.6379999999999999</v>
      </c>
      <c r="I21" s="76">
        <v>1.8320000000000001</v>
      </c>
      <c r="J21" s="76">
        <v>5.8999999999999997E-2</v>
      </c>
      <c r="K21" s="77">
        <f t="shared" si="4"/>
        <v>4.5289999999999999</v>
      </c>
      <c r="L21" s="78">
        <f>[1]ПРОГРАММА!K27</f>
        <v>0</v>
      </c>
      <c r="M21" s="78">
        <f>[1]ПРОГРАММА!L27</f>
        <v>122</v>
      </c>
      <c r="N21" s="78">
        <f>[1]ПРОГРАММА!M27</f>
        <v>184</v>
      </c>
      <c r="O21" s="78">
        <f>[1]ПРОГРАММА!N27</f>
        <v>20</v>
      </c>
      <c r="P21" s="78">
        <f>[1]ПРОГРАММА!O27</f>
        <v>326</v>
      </c>
      <c r="Q21" s="77">
        <f>[1]ПРОГРАММА!P27</f>
        <v>0</v>
      </c>
      <c r="R21" s="77">
        <f>[1]ПРОГРАММА!Q27</f>
        <v>0.61</v>
      </c>
      <c r="S21" s="77">
        <f>[1]ПРОГРАММА!R27</f>
        <v>0.92</v>
      </c>
      <c r="T21" s="77">
        <f>[1]ПРОГРАММА!S27</f>
        <v>0.1</v>
      </c>
      <c r="U21" s="77">
        <f t="shared" si="5"/>
        <v>1.6300000000000001</v>
      </c>
      <c r="V21" s="79">
        <f t="shared" si="0"/>
        <v>70.347239263803672</v>
      </c>
      <c r="W21" s="77">
        <v>114.666</v>
      </c>
      <c r="X21" s="80">
        <f t="shared" si="6"/>
        <v>17.65643629940384</v>
      </c>
      <c r="Y21" s="77">
        <v>79.965999999999994</v>
      </c>
      <c r="Z21" s="77">
        <f t="shared" si="7"/>
        <v>70.482971322270075</v>
      </c>
      <c r="AA21" s="76">
        <v>9.4830286777299246</v>
      </c>
      <c r="AB21" s="78"/>
      <c r="AC21" s="77">
        <f t="shared" si="1"/>
        <v>-34.700000000000003</v>
      </c>
      <c r="AD21" s="81">
        <f t="shared" si="2"/>
        <v>21.288343558282207</v>
      </c>
      <c r="AE21" s="81">
        <f t="shared" si="9"/>
        <v>65.215204639999996</v>
      </c>
      <c r="AF21" s="81">
        <f>[1]АНАЛИЗ!AK30</f>
        <v>0.24523728919176785</v>
      </c>
      <c r="AG21" s="82">
        <f t="shared" si="8"/>
        <v>34.700000000000003</v>
      </c>
    </row>
    <row r="22" spans="1:33" ht="23.25">
      <c r="A22" s="70">
        <f>[1]ПРОГРАММА!A28</f>
        <v>119</v>
      </c>
      <c r="B22" s="71" t="str">
        <f>[1]ПРОГРАММА!B28</f>
        <v>ул. Кравченко - сады «Коммунальник»</v>
      </c>
      <c r="C22" s="93">
        <f>'[2]Сравнительный анализ'!AG27</f>
        <v>1.72454</v>
      </c>
      <c r="D22" s="73">
        <f>[1]ПРОГРАММА!C28</f>
        <v>22.9</v>
      </c>
      <c r="E22" s="74" t="str">
        <f>[1]ПРОГРАММА!D28</f>
        <v>ЛиАЗ-5256</v>
      </c>
      <c r="F22" s="90">
        <v>116</v>
      </c>
      <c r="G22" s="76">
        <v>0</v>
      </c>
      <c r="H22" s="76">
        <v>9.2349999999999994</v>
      </c>
      <c r="I22" s="76">
        <v>8.9450000000000003</v>
      </c>
      <c r="J22" s="76">
        <v>0.46</v>
      </c>
      <c r="K22" s="77">
        <f t="shared" si="4"/>
        <v>18.64</v>
      </c>
      <c r="L22" s="78">
        <f>[1]ПРОГРАММА!K28</f>
        <v>0</v>
      </c>
      <c r="M22" s="78">
        <f>[1]ПРОГРАММА!L28</f>
        <v>366</v>
      </c>
      <c r="N22" s="78">
        <f>[1]ПРОГРАММА!M28</f>
        <v>552</v>
      </c>
      <c r="O22" s="78">
        <f>[1]ПРОГРАММА!N28</f>
        <v>60</v>
      </c>
      <c r="P22" s="78">
        <f>[1]ПРОГРАММА!O28</f>
        <v>978</v>
      </c>
      <c r="Q22" s="77">
        <f>[1]ПРОГРАММА!P28</f>
        <v>0</v>
      </c>
      <c r="R22" s="77">
        <f>[1]ПРОГРАММА!Q28</f>
        <v>8.3813999999999993</v>
      </c>
      <c r="S22" s="77">
        <f>[1]ПРОГРАММА!R28</f>
        <v>12.640799999999999</v>
      </c>
      <c r="T22" s="77">
        <f>[1]ПРОГРАММА!S28</f>
        <v>1.3740000000000001</v>
      </c>
      <c r="U22" s="77">
        <f t="shared" si="5"/>
        <v>22.396199999999997</v>
      </c>
      <c r="V22" s="79">
        <f t="shared" si="0"/>
        <v>55.891605924219292</v>
      </c>
      <c r="W22" s="77">
        <v>1251.7595845999999</v>
      </c>
      <c r="X22" s="80">
        <f t="shared" si="6"/>
        <v>43.371830999999993</v>
      </c>
      <c r="Y22" s="77">
        <v>808.45092983999996</v>
      </c>
      <c r="Z22" s="76">
        <f t="shared" si="7"/>
        <v>654.78180961881537</v>
      </c>
      <c r="AA22" s="76">
        <v>153.66912022118461</v>
      </c>
      <c r="AB22" s="94"/>
      <c r="AC22" s="76">
        <f t="shared" si="1"/>
        <v>-443.30865475999997</v>
      </c>
      <c r="AD22" s="81">
        <f t="shared" si="2"/>
        <v>19.793922842267886</v>
      </c>
      <c r="AE22" s="81">
        <f t="shared" si="9"/>
        <v>195.64561391999999</v>
      </c>
      <c r="AF22" s="81">
        <f>[1]АНАЛИЗ!AK31</f>
        <v>0.18044633532435936</v>
      </c>
      <c r="AG22" s="95">
        <f t="shared" si="8"/>
        <v>443.30865475999997</v>
      </c>
    </row>
    <row r="23" spans="1:33" ht="23.25">
      <c r="A23" s="70">
        <f>[1]ПРОГРАММА!A29</f>
        <v>121</v>
      </c>
      <c r="B23" s="71" t="str">
        <f>[1]ПРОГРАММА!B29</f>
        <v>ул. Кравченко - сады  «Чистый ручей»</v>
      </c>
      <c r="C23" s="93">
        <f>'[2]Сравнительный анализ'!AG28</f>
        <v>1.72454</v>
      </c>
      <c r="D23" s="73">
        <f>[1]ПРОГРАММА!C29</f>
        <v>14.7</v>
      </c>
      <c r="E23" s="74" t="str">
        <f>[1]ПРОГРАММА!D29</f>
        <v>ЛиАЗ-5256</v>
      </c>
      <c r="F23" s="90">
        <v>116</v>
      </c>
      <c r="G23" s="76">
        <v>0</v>
      </c>
      <c r="H23" s="76">
        <v>15.433999999999999</v>
      </c>
      <c r="I23" s="76">
        <v>15.7</v>
      </c>
      <c r="J23" s="76">
        <v>1.3149999999999999</v>
      </c>
      <c r="K23" s="77">
        <f t="shared" si="4"/>
        <v>32.448999999999998</v>
      </c>
      <c r="L23" s="78">
        <f>[1]ПРОГРАММА!K29</f>
        <v>0</v>
      </c>
      <c r="M23" s="78">
        <f>[1]ПРОГРАММА!L29</f>
        <v>347</v>
      </c>
      <c r="N23" s="78">
        <f>[1]ПРОГРАММА!M29</f>
        <v>525</v>
      </c>
      <c r="O23" s="78">
        <f>[1]ПРОГРАММА!N29</f>
        <v>57</v>
      </c>
      <c r="P23" s="78">
        <f>[1]ПРОГРАММА!O29</f>
        <v>929</v>
      </c>
      <c r="Q23" s="77">
        <f>[1]ПРОГРАММА!P29</f>
        <v>0</v>
      </c>
      <c r="R23" s="77">
        <f>[1]ПРОГРАММА!Q29</f>
        <v>5.1008999999999993</v>
      </c>
      <c r="S23" s="77">
        <f>[1]ПРОГРАММА!R29</f>
        <v>7.7175000000000002</v>
      </c>
      <c r="T23" s="77">
        <f>[1]ПРОГРАММА!S29</f>
        <v>0.83789999999999998</v>
      </c>
      <c r="U23" s="77">
        <f t="shared" si="5"/>
        <v>13.6563</v>
      </c>
      <c r="V23" s="79">
        <f>W23/U23</f>
        <v>59.52241913775849</v>
      </c>
      <c r="W23" s="77">
        <v>812.85601247097122</v>
      </c>
      <c r="X23" s="80">
        <f t="shared" si="6"/>
        <v>16.882211975715741</v>
      </c>
      <c r="Y23" s="77">
        <v>547.81089640000005</v>
      </c>
      <c r="Z23" s="76">
        <f t="shared" si="7"/>
        <v>454.57844263639049</v>
      </c>
      <c r="AA23" s="76">
        <v>93.232453763609527</v>
      </c>
      <c r="AB23" s="94"/>
      <c r="AC23" s="76">
        <f t="shared" si="1"/>
        <v>-265.04511607097118</v>
      </c>
      <c r="AD23" s="81">
        <f t="shared" si="2"/>
        <v>19.408266958910627</v>
      </c>
      <c r="AE23" s="81">
        <f t="shared" si="9"/>
        <v>185.84332856</v>
      </c>
      <c r="AF23" s="81">
        <f>[1]АНАЛИЗ!AK32</f>
        <v>0.20052399869774301</v>
      </c>
      <c r="AG23" s="95">
        <f t="shared" si="8"/>
        <v>265.04511607097118</v>
      </c>
    </row>
    <row r="24" spans="1:33" ht="23.25">
      <c r="A24" s="70" t="str">
        <f>[1]ПРОГРАММА!A30</f>
        <v>121у</v>
      </c>
      <c r="B24" s="71" t="str">
        <f>[1]ПРОГРАММА!B30</f>
        <v>ЮПЗ - сады  «Чистый ручей»</v>
      </c>
      <c r="C24" s="72">
        <v>1.72</v>
      </c>
      <c r="D24" s="73">
        <f>[1]ПРОГРАММА!C30</f>
        <v>11</v>
      </c>
      <c r="E24" s="74" t="str">
        <f>[1]ПРОГРАММА!D30</f>
        <v>ЛиАЗ-5256</v>
      </c>
      <c r="F24" s="90">
        <v>116</v>
      </c>
      <c r="G24" s="76">
        <v>0</v>
      </c>
      <c r="H24" s="76">
        <v>0.36499999999999999</v>
      </c>
      <c r="I24" s="76">
        <v>0.92400000000000004</v>
      </c>
      <c r="J24" s="76">
        <v>0.20200000000000001</v>
      </c>
      <c r="K24" s="77">
        <f t="shared" si="4"/>
        <v>1.4910000000000001</v>
      </c>
      <c r="L24" s="78">
        <f>[1]ПРОГРАММА!K30</f>
        <v>0</v>
      </c>
      <c r="M24" s="78">
        <f>[1]ПРОГРАММА!L30</f>
        <v>19</v>
      </c>
      <c r="N24" s="78">
        <f>[1]ПРОГРАММА!M30</f>
        <v>27</v>
      </c>
      <c r="O24" s="78">
        <f>[1]ПРОГРАММА!N30</f>
        <v>3</v>
      </c>
      <c r="P24" s="78">
        <f>[1]ПРОГРАММА!O30</f>
        <v>49</v>
      </c>
      <c r="Q24" s="77">
        <f>[1]ПРОГРАММА!P30</f>
        <v>0</v>
      </c>
      <c r="R24" s="77">
        <f>[1]ПРОГРАММА!Q30</f>
        <v>0.20899999999999999</v>
      </c>
      <c r="S24" s="77">
        <f>[1]ПРОГРАММА!R30</f>
        <v>0.29699999999999999</v>
      </c>
      <c r="T24" s="77">
        <f>[1]ПРОГРАММА!S30</f>
        <v>3.3000000000000002E-2</v>
      </c>
      <c r="U24" s="77">
        <f t="shared" si="5"/>
        <v>0.53900000000000003</v>
      </c>
      <c r="V24" s="79">
        <f t="shared" si="0"/>
        <v>198.17124053030207</v>
      </c>
      <c r="W24" s="77">
        <v>106.81429864583282</v>
      </c>
      <c r="X24" s="80">
        <f t="shared" si="6"/>
        <v>42.617883299798791</v>
      </c>
      <c r="Y24" s="77">
        <v>63.543264000000001</v>
      </c>
      <c r="Z24" s="77">
        <f t="shared" si="7"/>
        <v>43.398992873297686</v>
      </c>
      <c r="AA24" s="76">
        <v>20.144271126702318</v>
      </c>
      <c r="AB24" s="78"/>
      <c r="AC24" s="77">
        <f t="shared" si="1"/>
        <v>-43.27103464583282</v>
      </c>
      <c r="AD24" s="81">
        <f t="shared" si="2"/>
        <v>80.280212700988528</v>
      </c>
      <c r="AE24" s="81">
        <f t="shared" si="9"/>
        <v>9.7764800000000012</v>
      </c>
      <c r="AF24" s="81">
        <f>[1]АНАЛИЗ!AK33</f>
        <v>0.58931771025653601</v>
      </c>
      <c r="AG24" s="82">
        <f t="shared" si="8"/>
        <v>43.27103464583282</v>
      </c>
    </row>
    <row r="25" spans="1:33" s="107" customFormat="1" ht="15">
      <c r="A25" s="96">
        <f>[1]ПРОГРАММА!A31</f>
        <v>116</v>
      </c>
      <c r="B25" s="97" t="str">
        <f>[1]ПРОГРАММА!B31</f>
        <v>ЮПЗ - Педколледж</v>
      </c>
      <c r="C25" s="98">
        <f>'[2]Сравнительный анализ'!AG30</f>
        <v>1.72</v>
      </c>
      <c r="D25" s="99">
        <f>[1]ПРОГРАММА!C31</f>
        <v>14.4</v>
      </c>
      <c r="E25" s="100" t="str">
        <f>[1]ПРОГРАММА!D31</f>
        <v>ЛиАЗ-5256</v>
      </c>
      <c r="F25" s="101">
        <v>94</v>
      </c>
      <c r="G25" s="102">
        <v>46.9</v>
      </c>
      <c r="H25" s="102">
        <v>46.723999999999997</v>
      </c>
      <c r="I25" s="102">
        <v>46.924999999999997</v>
      </c>
      <c r="J25" s="102">
        <v>44.667000000000002</v>
      </c>
      <c r="K25" s="103">
        <f t="shared" si="4"/>
        <v>185.21599999999998</v>
      </c>
      <c r="L25" s="104">
        <f>[1]ПРОГРАММА!K31</f>
        <v>1315</v>
      </c>
      <c r="M25" s="104">
        <f>[1]ПРОГРАММА!L31</f>
        <v>1336</v>
      </c>
      <c r="N25" s="104">
        <f>[1]ПРОГРАММА!M31</f>
        <v>1353</v>
      </c>
      <c r="O25" s="104">
        <f>[1]ПРОГРАММА!N31</f>
        <v>1352</v>
      </c>
      <c r="P25" s="104">
        <f>[1]ПРОГРАММА!O31</f>
        <v>5356</v>
      </c>
      <c r="Q25" s="103">
        <f>[1]ПРОГРАММА!P31</f>
        <v>18.936</v>
      </c>
      <c r="R25" s="103">
        <f>[1]ПРОГРАММА!Q31</f>
        <v>19.238400000000002</v>
      </c>
      <c r="S25" s="103">
        <f>[1]ПРОГРАММА!R31</f>
        <v>19.4832</v>
      </c>
      <c r="T25" s="103">
        <f>[1]ПРОГРАММА!S31</f>
        <v>19.468799999999998</v>
      </c>
      <c r="U25" s="103">
        <f t="shared" si="5"/>
        <v>77.126400000000004</v>
      </c>
      <c r="V25" s="105">
        <f>W25/U25</f>
        <v>62.39465345199568</v>
      </c>
      <c r="W25" s="103">
        <v>4812.2749999999996</v>
      </c>
      <c r="X25" s="106">
        <f>Y25/K25</f>
        <v>17.000000000000004</v>
      </c>
      <c r="Y25" s="103">
        <v>3148.672</v>
      </c>
      <c r="Z25" s="103">
        <f>Y25-AA25-AB25</f>
        <v>2038.232</v>
      </c>
      <c r="AA25" s="102">
        <v>1110.44</v>
      </c>
      <c r="AB25" s="104"/>
      <c r="AC25" s="103">
        <f t="shared" si="1"/>
        <v>-1663.6029999999996</v>
      </c>
      <c r="AD25" s="92">
        <f t="shared" si="2"/>
        <v>21.569825636876601</v>
      </c>
      <c r="AE25" s="92">
        <f t="shared" si="9"/>
        <v>865.95808000000011</v>
      </c>
      <c r="AF25" s="92">
        <f>[1]АНАЛИЗ!AK34</f>
        <v>0.25250388307223576</v>
      </c>
      <c r="AG25" s="91">
        <f>-AC25</f>
        <v>1663.6029999999996</v>
      </c>
    </row>
    <row r="26" spans="1:33" ht="23.25">
      <c r="A26" s="70">
        <f>[1]ПРОГРАММА!A32</f>
        <v>109</v>
      </c>
      <c r="B26" s="71" t="str">
        <f>[1]ПРОГРАММА!B32</f>
        <v>Ачинск-Барабановка-Н.Ильинка</v>
      </c>
      <c r="C26" s="72">
        <v>1.72</v>
      </c>
      <c r="D26" s="73">
        <f>[1]ПРОГРАММА!C32</f>
        <v>39.200000000000003</v>
      </c>
      <c r="E26" s="74" t="str">
        <f>[1]ПРОГРАММА!D32</f>
        <v>Hundai</v>
      </c>
      <c r="F26" s="108">
        <v>43</v>
      </c>
      <c r="G26" s="102">
        <v>3.25</v>
      </c>
      <c r="H26" s="102">
        <v>3.25</v>
      </c>
      <c r="I26" s="102">
        <v>3.25</v>
      </c>
      <c r="J26" s="102">
        <v>3.25</v>
      </c>
      <c r="K26" s="77">
        <f t="shared" si="4"/>
        <v>13</v>
      </c>
      <c r="L26" s="78">
        <f>[1]ПРОГРАММА!K32</f>
        <v>204</v>
      </c>
      <c r="M26" s="78">
        <f>[1]ПРОГРАММА!L32</f>
        <v>208</v>
      </c>
      <c r="N26" s="78">
        <f>[1]ПРОГРАММА!M32</f>
        <v>212</v>
      </c>
      <c r="O26" s="78">
        <f>[1]ПРОГРАММА!N32</f>
        <v>212</v>
      </c>
      <c r="P26" s="78">
        <f>[1]ПРОГРАММА!O32</f>
        <v>836</v>
      </c>
      <c r="Q26" s="77">
        <f>[1]ПРОГРАММА!P32</f>
        <v>7.9968000000000004</v>
      </c>
      <c r="R26" s="77">
        <f>[1]ПРОГРАММА!Q32</f>
        <v>8.1536000000000008</v>
      </c>
      <c r="S26" s="77">
        <f>[1]ПРОГРАММА!R32</f>
        <v>8.3104000000000013</v>
      </c>
      <c r="T26" s="77">
        <f>[1]ПРОГРАММА!S32</f>
        <v>8.3104000000000013</v>
      </c>
      <c r="U26" s="77">
        <f t="shared" si="5"/>
        <v>32.771200000000007</v>
      </c>
      <c r="V26" s="79">
        <f t="shared" ref="V26:V32" si="10">W26/U26</f>
        <v>69.197282980177704</v>
      </c>
      <c r="W26" s="77">
        <v>2267.6779999999999</v>
      </c>
      <c r="X26" s="80">
        <f t="shared" ref="X26:X32" si="11">Y26/K26</f>
        <v>63.896000000000001</v>
      </c>
      <c r="Y26" s="77">
        <v>830.64800000000002</v>
      </c>
      <c r="Z26" s="77">
        <v>830.64800000000002</v>
      </c>
      <c r="AA26" s="76"/>
      <c r="AB26" s="78"/>
      <c r="AC26" s="77">
        <f t="shared" si="1"/>
        <v>-1437.0299999999997</v>
      </c>
      <c r="AD26" s="81">
        <f t="shared" si="2"/>
        <v>43.850393028024591</v>
      </c>
      <c r="AE26" s="81">
        <f t="shared" si="9"/>
        <v>61.830560000000006</v>
      </c>
      <c r="AF26" s="81">
        <f>[1]АНАЛИЗ!AK35</f>
        <v>0.34271078896907931</v>
      </c>
      <c r="AG26" s="82">
        <f t="shared" ref="AG26:AG32" si="12">-AC26</f>
        <v>1437.0299999999997</v>
      </c>
    </row>
    <row r="27" spans="1:33" ht="15">
      <c r="A27" s="70" t="str">
        <f>[1]ПРОГРАММА!A33</f>
        <v>109а</v>
      </c>
      <c r="B27" s="71" t="str">
        <f>[1]ПРОГРАММА!B33</f>
        <v>Ачинск-Ястребово</v>
      </c>
      <c r="C27" s="72">
        <v>1.72</v>
      </c>
      <c r="D27" s="73">
        <f>[1]ПРОГРАММА!C33</f>
        <v>28.3</v>
      </c>
      <c r="E27" s="74" t="str">
        <f>[1]ПРОГРАММА!D33</f>
        <v>Hundai</v>
      </c>
      <c r="F27" s="108">
        <v>43</v>
      </c>
      <c r="G27" s="102">
        <v>0.747</v>
      </c>
      <c r="H27" s="102">
        <v>0.747</v>
      </c>
      <c r="I27" s="102">
        <v>0.747</v>
      </c>
      <c r="J27" s="102">
        <v>0.747</v>
      </c>
      <c r="K27" s="77">
        <f t="shared" si="4"/>
        <v>2.988</v>
      </c>
      <c r="L27" s="78">
        <f>[1]ПРОГРАММА!K33</f>
        <v>52</v>
      </c>
      <c r="M27" s="78">
        <f>[1]ПРОГРАММА!L33</f>
        <v>52</v>
      </c>
      <c r="N27" s="78">
        <f>[1]ПРОГРАММА!M33</f>
        <v>52</v>
      </c>
      <c r="O27" s="78">
        <f>[1]ПРОГРАММА!N33</f>
        <v>52</v>
      </c>
      <c r="P27" s="78">
        <f>[1]ПРОГРАММА!O33</f>
        <v>208</v>
      </c>
      <c r="Q27" s="77">
        <f>[1]ПРОГРАММА!P33</f>
        <v>1.4716000000000002</v>
      </c>
      <c r="R27" s="77">
        <f>[1]ПРОГРАММА!Q33</f>
        <v>1.4716000000000002</v>
      </c>
      <c r="S27" s="77">
        <f>[1]ПРОГРАММА!R33</f>
        <v>1.4716000000000002</v>
      </c>
      <c r="T27" s="77">
        <f>[1]ПРОГРАММА!S33</f>
        <v>1.4716000000000002</v>
      </c>
      <c r="U27" s="77">
        <f t="shared" si="5"/>
        <v>5.886400000000001</v>
      </c>
      <c r="V27" s="79">
        <f t="shared" si="10"/>
        <v>75.404661592824127</v>
      </c>
      <c r="W27" s="77">
        <v>443.86200000000002</v>
      </c>
      <c r="X27" s="80">
        <f t="shared" si="11"/>
        <v>65.714859437751002</v>
      </c>
      <c r="Y27" s="77">
        <v>196.35599999999999</v>
      </c>
      <c r="Z27" s="77">
        <v>145.44300000000001</v>
      </c>
      <c r="AA27" s="76"/>
      <c r="AB27" s="78"/>
      <c r="AC27" s="77">
        <f t="shared" si="1"/>
        <v>-247.50600000000003</v>
      </c>
      <c r="AD27" s="81">
        <f t="shared" si="2"/>
        <v>42.047091600978526</v>
      </c>
      <c r="AE27" s="81">
        <f t="shared" si="9"/>
        <v>15.383680000000002</v>
      </c>
      <c r="AF27" s="81">
        <f>[1]АНАЛИЗ!AK36</f>
        <v>0.45102176841327213</v>
      </c>
      <c r="AG27" s="82">
        <f t="shared" si="12"/>
        <v>247.50600000000003</v>
      </c>
    </row>
    <row r="28" spans="1:33" ht="15">
      <c r="A28" s="70">
        <f>[1]ПРОГРАММА!A34</f>
        <v>113</v>
      </c>
      <c r="B28" s="71" t="str">
        <f>[1]ПРОГРАММА!B34</f>
        <v>Ачинск-Ольховка</v>
      </c>
      <c r="C28" s="72">
        <v>1.72</v>
      </c>
      <c r="D28" s="73">
        <f>[1]ПРОГРАММА!C34</f>
        <v>46.3</v>
      </c>
      <c r="E28" s="74" t="str">
        <f>[1]ПРОГРАММА!D34</f>
        <v>Hundai</v>
      </c>
      <c r="F28" s="108">
        <v>43</v>
      </c>
      <c r="G28" s="102">
        <v>1.635</v>
      </c>
      <c r="H28" s="102">
        <v>1.6359999999999999</v>
      </c>
      <c r="I28" s="102">
        <v>1.6359999999999999</v>
      </c>
      <c r="J28" s="102">
        <v>1.635</v>
      </c>
      <c r="K28" s="77">
        <f t="shared" si="4"/>
        <v>6.5419999999999998</v>
      </c>
      <c r="L28" s="78">
        <f>[1]ПРОГРАММА!K34</f>
        <v>204</v>
      </c>
      <c r="M28" s="78">
        <f>[1]ПРОГРАММА!L34</f>
        <v>208</v>
      </c>
      <c r="N28" s="78">
        <f>[1]ПРОГРАММА!M34</f>
        <v>212</v>
      </c>
      <c r="O28" s="78">
        <f>[1]ПРОГРАММА!N34</f>
        <v>212</v>
      </c>
      <c r="P28" s="78">
        <f>[1]ПРОГРАММА!O34</f>
        <v>836</v>
      </c>
      <c r="Q28" s="77">
        <f>[1]ПРОГРАММА!P34</f>
        <v>9.445199999999998</v>
      </c>
      <c r="R28" s="77">
        <f>[1]ПРОГРАММА!Q34</f>
        <v>9.6303999999999998</v>
      </c>
      <c r="S28" s="77">
        <f>[1]ПРОГРАММА!R34</f>
        <v>9.8155999999999981</v>
      </c>
      <c r="T28" s="77">
        <f>[1]ПРОГРАММА!S34</f>
        <v>9.8155999999999981</v>
      </c>
      <c r="U28" s="77">
        <f t="shared" si="5"/>
        <v>38.706799999999994</v>
      </c>
      <c r="V28" s="79">
        <f t="shared" si="10"/>
        <v>57.701773331817677</v>
      </c>
      <c r="W28" s="77">
        <v>2233.451</v>
      </c>
      <c r="X28" s="80">
        <f t="shared" si="11"/>
        <v>79.635891164781412</v>
      </c>
      <c r="Y28" s="77">
        <v>520.97799999999995</v>
      </c>
      <c r="Z28" s="77">
        <v>520.97799999999995</v>
      </c>
      <c r="AA28" s="76"/>
      <c r="AB28" s="78"/>
      <c r="AC28" s="77">
        <f t="shared" si="1"/>
        <v>-1712.473</v>
      </c>
      <c r="AD28" s="81">
        <f t="shared" si="2"/>
        <v>44.242174501637962</v>
      </c>
      <c r="AE28" s="81">
        <f t="shared" si="9"/>
        <v>61.830559999999991</v>
      </c>
      <c r="AF28" s="81">
        <f>[1]АНАЛИЗ!AK37</f>
        <v>0.18198484086235414</v>
      </c>
      <c r="AG28" s="82">
        <f t="shared" si="12"/>
        <v>1712.473</v>
      </c>
    </row>
    <row r="29" spans="1:33" ht="15">
      <c r="A29" s="70">
        <f>[1]ПРОГРАММА!A35</f>
        <v>652</v>
      </c>
      <c r="B29" s="71" t="str">
        <f>[1]ПРОГРАММА!B35</f>
        <v>Ачинск-Слабцовка</v>
      </c>
      <c r="C29" s="72">
        <v>1.72</v>
      </c>
      <c r="D29" s="73">
        <f>[1]ПРОГРАММА!C35</f>
        <v>70.8</v>
      </c>
      <c r="E29" s="74" t="str">
        <f>[1]ПРОГРАММА!D35</f>
        <v>ПАЗ-32053</v>
      </c>
      <c r="F29" s="109">
        <v>37</v>
      </c>
      <c r="G29" s="102">
        <v>4.7859999999999996</v>
      </c>
      <c r="H29" s="102">
        <v>4.8</v>
      </c>
      <c r="I29" s="102">
        <v>4.8</v>
      </c>
      <c r="J29" s="102">
        <v>4.6500000000000004</v>
      </c>
      <c r="K29" s="77">
        <f t="shared" si="4"/>
        <v>19.036000000000001</v>
      </c>
      <c r="L29" s="78">
        <f>[1]ПРОГРАММА!K35</f>
        <v>206</v>
      </c>
      <c r="M29" s="78">
        <f>[1]ПРОГРАММА!L35</f>
        <v>208</v>
      </c>
      <c r="N29" s="78">
        <f>[1]ПРОГРАММА!M35</f>
        <v>210</v>
      </c>
      <c r="O29" s="78">
        <f>[1]ПРОГРАММА!N35</f>
        <v>210</v>
      </c>
      <c r="P29" s="78">
        <f>[1]ПРОГРАММА!O35</f>
        <v>834</v>
      </c>
      <c r="Q29" s="77">
        <f>[1]ПРОГРАММА!P35</f>
        <v>14.5848</v>
      </c>
      <c r="R29" s="77">
        <f>[1]ПРОГРАММА!Q35</f>
        <v>14.7264</v>
      </c>
      <c r="S29" s="77">
        <f>[1]ПРОГРАММА!R35</f>
        <v>14.868</v>
      </c>
      <c r="T29" s="77">
        <f>[1]ПРОГРАММА!S35</f>
        <v>14.868</v>
      </c>
      <c r="U29" s="77">
        <f t="shared" si="5"/>
        <v>59.047200000000004</v>
      </c>
      <c r="V29" s="79">
        <f t="shared" si="10"/>
        <v>47.082859136419671</v>
      </c>
      <c r="W29" s="77">
        <v>2780.1109999999999</v>
      </c>
      <c r="X29" s="80">
        <f t="shared" si="11"/>
        <v>45.332948098339983</v>
      </c>
      <c r="Y29" s="77">
        <v>862.95799999999997</v>
      </c>
      <c r="Z29" s="77">
        <v>862.95799999999997</v>
      </c>
      <c r="AA29" s="76"/>
      <c r="AB29" s="78"/>
      <c r="AC29" s="77">
        <f t="shared" si="1"/>
        <v>-1917.1529999999998</v>
      </c>
      <c r="AD29" s="81">
        <f t="shared" si="2"/>
        <v>32.468144128764777</v>
      </c>
      <c r="AE29" s="81">
        <f t="shared" si="9"/>
        <v>53.075760000000002</v>
      </c>
      <c r="AF29" s="81">
        <f>[1]АНАЛИЗ!AK38</f>
        <v>0.22964668459545715</v>
      </c>
      <c r="AG29" s="82">
        <f t="shared" si="12"/>
        <v>1917.1529999999998</v>
      </c>
    </row>
    <row r="30" spans="1:33" ht="15">
      <c r="A30" s="70">
        <f>[1]ПРОГРАММА!A36</f>
        <v>105</v>
      </c>
      <c r="B30" s="71" t="str">
        <f>[1]ПРОГРАММА!B36</f>
        <v>Ачинск-Нагорново</v>
      </c>
      <c r="C30" s="72">
        <v>1.72</v>
      </c>
      <c r="D30" s="73">
        <f>[1]ПРОГРАММА!C36</f>
        <v>43.5</v>
      </c>
      <c r="E30" s="74" t="str">
        <f>[1]ПРОГРАММА!D36</f>
        <v>ПАЗ-32054</v>
      </c>
      <c r="F30" s="109">
        <v>37</v>
      </c>
      <c r="G30" s="110">
        <v>1.6870000000000001</v>
      </c>
      <c r="H30" s="110">
        <v>1.6870000000000001</v>
      </c>
      <c r="I30" s="110">
        <v>1.6879999999999999</v>
      </c>
      <c r="J30" s="110">
        <v>1.6879999999999999</v>
      </c>
      <c r="K30" s="77">
        <f t="shared" si="4"/>
        <v>6.75</v>
      </c>
      <c r="L30" s="78">
        <f>[1]ПРОГРАММА!K36</f>
        <v>156</v>
      </c>
      <c r="M30" s="78">
        <f>[1]ПРОГРАММА!L36</f>
        <v>156</v>
      </c>
      <c r="N30" s="78">
        <f>[1]ПРОГРАММА!M36</f>
        <v>156</v>
      </c>
      <c r="O30" s="78">
        <f>[1]ПРОГРАММА!N36</f>
        <v>160</v>
      </c>
      <c r="P30" s="78">
        <f>[1]ПРОГРАММА!O36</f>
        <v>628</v>
      </c>
      <c r="Q30" s="77">
        <f>[1]ПРОГРАММА!P36</f>
        <v>6.7859999999999996</v>
      </c>
      <c r="R30" s="77">
        <f>[1]ПРОГРАММА!Q36</f>
        <v>6.7859999999999996</v>
      </c>
      <c r="S30" s="77">
        <f>[1]ПРОГРАММА!R36</f>
        <v>6.7859999999999996</v>
      </c>
      <c r="T30" s="77">
        <f>[1]ПРОГРАММА!S36</f>
        <v>6.96</v>
      </c>
      <c r="U30" s="77">
        <f t="shared" si="5"/>
        <v>27.317999999999998</v>
      </c>
      <c r="V30" s="79">
        <f t="shared" si="10"/>
        <v>49.489603924152583</v>
      </c>
      <c r="W30" s="77">
        <v>1351.9570000000001</v>
      </c>
      <c r="X30" s="80">
        <f t="shared" si="11"/>
        <v>61.4</v>
      </c>
      <c r="Y30" s="77">
        <v>414.45</v>
      </c>
      <c r="Z30" s="77">
        <v>414.45</v>
      </c>
      <c r="AA30" s="76"/>
      <c r="AB30" s="78"/>
      <c r="AC30" s="77">
        <f t="shared" si="1"/>
        <v>-937.50700000000006</v>
      </c>
      <c r="AD30" s="81">
        <f t="shared" si="2"/>
        <v>34.318288308075267</v>
      </c>
      <c r="AE30" s="81">
        <f t="shared" si="9"/>
        <v>39.965919999999997</v>
      </c>
      <c r="AF30" s="81">
        <f>[1]АНАЛИЗ!AK39</f>
        <v>0.23839276580888297</v>
      </c>
      <c r="AG30" s="82">
        <f t="shared" si="12"/>
        <v>937.50700000000006</v>
      </c>
    </row>
    <row r="31" spans="1:33" ht="15">
      <c r="A31" s="70">
        <f>[1]ПРОГРАММА!A37</f>
        <v>106</v>
      </c>
      <c r="B31" s="71" t="str">
        <f>[1]ПРОГРАММА!B37</f>
        <v>Ачинск-Заворки</v>
      </c>
      <c r="C31" s="72">
        <v>1.72</v>
      </c>
      <c r="D31" s="73">
        <f>[1]ПРОГРАММА!C37</f>
        <v>30.7</v>
      </c>
      <c r="E31" s="74" t="str">
        <f>[1]ПРОГРАММА!D37</f>
        <v>ПАЗ-32055</v>
      </c>
      <c r="F31" s="109">
        <v>37</v>
      </c>
      <c r="G31" s="111">
        <v>2.9449999999999998</v>
      </c>
      <c r="H31" s="111">
        <v>2.9460000000000002</v>
      </c>
      <c r="I31" s="111">
        <v>2.9449999999999998</v>
      </c>
      <c r="J31" s="111">
        <v>2.9460000000000002</v>
      </c>
      <c r="K31" s="77">
        <f t="shared" si="4"/>
        <v>11.782</v>
      </c>
      <c r="L31" s="78">
        <f>[1]ПРОГРАММА!K37</f>
        <v>154</v>
      </c>
      <c r="M31" s="78">
        <f>[1]ПРОГРАММА!L37</f>
        <v>156</v>
      </c>
      <c r="N31" s="78">
        <f>[1]ПРОГРАММА!M37</f>
        <v>158</v>
      </c>
      <c r="O31" s="78">
        <f>[1]ПРОГРАММА!N37</f>
        <v>158</v>
      </c>
      <c r="P31" s="78">
        <f>[1]ПРОГРАММА!O37</f>
        <v>626</v>
      </c>
      <c r="Q31" s="77">
        <f>[1]ПРОГРАММА!P37</f>
        <v>4.7278000000000002</v>
      </c>
      <c r="R31" s="77">
        <f>[1]ПРОГРАММА!Q37</f>
        <v>4.7892000000000001</v>
      </c>
      <c r="S31" s="77">
        <f>[1]ПРОГРАММА!R37</f>
        <v>4.8505999999999991</v>
      </c>
      <c r="T31" s="77">
        <f>[1]ПРОГРАММА!S37</f>
        <v>4.8505999999999991</v>
      </c>
      <c r="U31" s="77">
        <f t="shared" si="5"/>
        <v>19.2182</v>
      </c>
      <c r="V31" s="79">
        <f t="shared" si="10"/>
        <v>53.491482032656542</v>
      </c>
      <c r="W31" s="77">
        <v>1028.01</v>
      </c>
      <c r="X31" s="80">
        <f t="shared" si="11"/>
        <v>28.051264640977763</v>
      </c>
      <c r="Y31" s="77">
        <v>330.5</v>
      </c>
      <c r="Z31" s="77">
        <v>291.48700000000002</v>
      </c>
      <c r="AA31" s="76"/>
      <c r="AB31" s="78"/>
      <c r="AC31" s="77">
        <f t="shared" si="1"/>
        <v>-697.51</v>
      </c>
      <c r="AD31" s="81">
        <f t="shared" si="2"/>
        <v>36.294241916516633</v>
      </c>
      <c r="AE31" s="81">
        <f t="shared" si="9"/>
        <v>39.838639999999998</v>
      </c>
      <c r="AF31" s="81">
        <f>[1]АНАЛИЗ!AK40</f>
        <v>0.27022690314487607</v>
      </c>
      <c r="AG31" s="82">
        <f t="shared" si="12"/>
        <v>697.51</v>
      </c>
    </row>
    <row r="32" spans="1:33" ht="15">
      <c r="A32" s="70">
        <f>[1]ПРОГРАММА!A38</f>
        <v>103</v>
      </c>
      <c r="B32" s="71" t="str">
        <f>[1]ПРОГРАММА!B38</f>
        <v>Ачинск-Тарутино</v>
      </c>
      <c r="C32" s="72">
        <v>1.72</v>
      </c>
      <c r="D32" s="73">
        <v>26.7</v>
      </c>
      <c r="E32" s="74" t="str">
        <f>[1]ПРОГРАММА!D38</f>
        <v>ПАЗ-32055</v>
      </c>
      <c r="F32" s="109">
        <v>37</v>
      </c>
      <c r="G32" s="102">
        <v>1.86</v>
      </c>
      <c r="H32" s="102">
        <v>1.86</v>
      </c>
      <c r="I32" s="102">
        <v>1.86</v>
      </c>
      <c r="J32" s="102">
        <v>1.86</v>
      </c>
      <c r="K32" s="77">
        <f t="shared" si="4"/>
        <v>7.44</v>
      </c>
      <c r="L32" s="78">
        <f>[1]ПРОГРАММА!K38</f>
        <v>208</v>
      </c>
      <c r="M32" s="78">
        <f>[1]ПРОГРАММА!L38</f>
        <v>208</v>
      </c>
      <c r="N32" s="78">
        <f>[1]ПРОГРАММА!M38</f>
        <v>208</v>
      </c>
      <c r="O32" s="78">
        <f>[1]ПРОГРАММА!N38</f>
        <v>208</v>
      </c>
      <c r="P32" s="78">
        <f>[1]ПРОГРАММА!O38</f>
        <v>832</v>
      </c>
      <c r="Q32" s="77">
        <f>[1]ПРОГРАММА!P38</f>
        <v>4.16</v>
      </c>
      <c r="R32" s="77">
        <f>[1]ПРОГРАММА!Q38</f>
        <v>4.16</v>
      </c>
      <c r="S32" s="77">
        <f>[1]ПРОГРАММА!R38</f>
        <v>4.16</v>
      </c>
      <c r="T32" s="77">
        <f>[1]ПРОГРАММА!S38</f>
        <v>4.16</v>
      </c>
      <c r="U32" s="77">
        <f t="shared" si="5"/>
        <v>16.64</v>
      </c>
      <c r="V32" s="79">
        <f t="shared" si="10"/>
        <v>67.067307692307693</v>
      </c>
      <c r="W32" s="77">
        <v>1116</v>
      </c>
      <c r="X32" s="80">
        <f t="shared" si="11"/>
        <v>43.520967741935479</v>
      </c>
      <c r="Y32" s="77">
        <v>323.79599999999999</v>
      </c>
      <c r="Z32" s="77">
        <v>323.79599999999999</v>
      </c>
      <c r="AA32" s="76"/>
      <c r="AB32" s="78"/>
      <c r="AC32" s="77">
        <f t="shared" si="1"/>
        <v>-792.20399999999995</v>
      </c>
      <c r="AD32" s="81">
        <f t="shared" si="2"/>
        <v>47.608413461538454</v>
      </c>
      <c r="AE32" s="81">
        <f t="shared" si="9"/>
        <v>39.661782771535584</v>
      </c>
      <c r="AF32" s="81">
        <f>[1]АНАЛИЗ!AK41</f>
        <v>0.30576515133201176</v>
      </c>
      <c r="AG32" s="82">
        <f t="shared" si="12"/>
        <v>792.20399999999995</v>
      </c>
    </row>
    <row r="33" spans="1:33" ht="15">
      <c r="A33" s="112"/>
      <c r="B33" s="113" t="s">
        <v>34</v>
      </c>
      <c r="C33" s="114"/>
      <c r="D33" s="115">
        <f>SUM(D10:D32)</f>
        <v>569.80000000000007</v>
      </c>
      <c r="E33" s="116"/>
      <c r="F33" s="90"/>
      <c r="G33" s="117">
        <f>SUM(G10:G32)</f>
        <v>116.02</v>
      </c>
      <c r="H33" s="117">
        <f t="shared" ref="H33:AG33" si="13">SUM(H10:H32)</f>
        <v>171.90200000000004</v>
      </c>
      <c r="I33" s="117">
        <f t="shared" si="13"/>
        <v>186.27600000000001</v>
      </c>
      <c r="J33" s="117">
        <f t="shared" si="13"/>
        <v>123.55200000000001</v>
      </c>
      <c r="K33" s="117">
        <f t="shared" si="13"/>
        <v>597.75000000000011</v>
      </c>
      <c r="L33" s="118">
        <f t="shared" si="13"/>
        <v>5089</v>
      </c>
      <c r="M33" s="118">
        <f t="shared" si="13"/>
        <v>6700</v>
      </c>
      <c r="N33" s="118">
        <f t="shared" si="13"/>
        <v>7559</v>
      </c>
      <c r="O33" s="118">
        <f t="shared" si="13"/>
        <v>5450</v>
      </c>
      <c r="P33" s="118">
        <f t="shared" si="13"/>
        <v>24798</v>
      </c>
      <c r="Q33" s="117">
        <f t="shared" si="13"/>
        <v>117.47739999999999</v>
      </c>
      <c r="R33" s="117">
        <f t="shared" si="13"/>
        <v>139.44419999999997</v>
      </c>
      <c r="S33" s="117">
        <f t="shared" si="13"/>
        <v>151.34129999999999</v>
      </c>
      <c r="T33" s="117">
        <f t="shared" si="13"/>
        <v>123.49809999999998</v>
      </c>
      <c r="U33" s="117">
        <f t="shared" si="13"/>
        <v>531.76099999999997</v>
      </c>
      <c r="V33" s="117"/>
      <c r="W33" s="117">
        <f t="shared" si="13"/>
        <v>32243.654328087785</v>
      </c>
      <c r="X33" s="117"/>
      <c r="Y33" s="117">
        <f t="shared" si="13"/>
        <v>15206.663946160001</v>
      </c>
      <c r="Z33" s="117">
        <f t="shared" si="13"/>
        <v>11300.543611251667</v>
      </c>
      <c r="AA33" s="117">
        <f t="shared" si="13"/>
        <v>3901.7914235799367</v>
      </c>
      <c r="AB33" s="117"/>
      <c r="AC33" s="117">
        <f t="shared" si="13"/>
        <v>-17036.990381927782</v>
      </c>
      <c r="AD33" s="117"/>
      <c r="AE33" s="117">
        <f t="shared" si="13"/>
        <v>29115.399668723534</v>
      </c>
      <c r="AF33" s="117"/>
      <c r="AG33" s="117">
        <f t="shared" si="13"/>
        <v>17036.990381927782</v>
      </c>
    </row>
    <row r="34" spans="1:33" ht="15">
      <c r="A34" s="119"/>
      <c r="B34" s="120"/>
      <c r="C34" s="120"/>
      <c r="D34" s="119"/>
      <c r="E34" s="119"/>
      <c r="F34" s="119"/>
      <c r="G34" s="119"/>
      <c r="H34" s="119"/>
      <c r="I34" s="119"/>
      <c r="J34" s="119"/>
      <c r="K34" s="119"/>
      <c r="L34" s="121"/>
      <c r="M34" s="121"/>
      <c r="N34" s="121"/>
      <c r="O34" s="121"/>
      <c r="P34" s="121"/>
      <c r="Q34" s="122"/>
      <c r="R34" s="122"/>
      <c r="S34" s="122"/>
      <c r="T34" s="122"/>
      <c r="U34" s="123"/>
      <c r="V34" s="123"/>
      <c r="W34" s="124"/>
      <c r="X34" s="125"/>
      <c r="Y34" s="124"/>
      <c r="Z34" s="124"/>
      <c r="AA34" s="124"/>
      <c r="AB34" s="124"/>
      <c r="AC34" s="124"/>
      <c r="AD34" s="126"/>
      <c r="AE34" s="126"/>
      <c r="AF34" s="126"/>
      <c r="AG34" s="127"/>
    </row>
    <row r="35" spans="1:33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28"/>
    </row>
    <row r="36" spans="1:33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30"/>
    </row>
    <row r="54" spans="2:2">
      <c r="B54" s="129" t="s">
        <v>35</v>
      </c>
    </row>
    <row r="55" spans="2:2">
      <c r="B55" s="129" t="s">
        <v>36</v>
      </c>
    </row>
  </sheetData>
  <mergeCells count="26">
    <mergeCell ref="A8:AG8"/>
    <mergeCell ref="A9:AG9"/>
    <mergeCell ref="AC4:AC6"/>
    <mergeCell ref="AD4:AD6"/>
    <mergeCell ref="AE4:AE6"/>
    <mergeCell ref="AF4:AF5"/>
    <mergeCell ref="AG4:AG6"/>
    <mergeCell ref="Z5:Z6"/>
    <mergeCell ref="AA5:AA6"/>
    <mergeCell ref="AB5:AB6"/>
    <mergeCell ref="Q4:U5"/>
    <mergeCell ref="V4:V6"/>
    <mergeCell ref="W4:W6"/>
    <mergeCell ref="X4:X6"/>
    <mergeCell ref="Y4:Y6"/>
    <mergeCell ref="Z4:AB4"/>
    <mergeCell ref="M3:Q3"/>
    <mergeCell ref="AF3:AG3"/>
    <mergeCell ref="A4:A6"/>
    <mergeCell ref="B4:B6"/>
    <mergeCell ref="C4:C6"/>
    <mergeCell ref="D4:D6"/>
    <mergeCell ref="E4:E6"/>
    <mergeCell ref="F4:F6"/>
    <mergeCell ref="G4:K5"/>
    <mergeCell ref="L4:P5"/>
  </mergeCells>
  <pageMargins left="0.11811023622047245" right="0.11811023622047245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RePack by SPecialiST</cp:lastModifiedBy>
  <dcterms:created xsi:type="dcterms:W3CDTF">2016-10-17T06:54:14Z</dcterms:created>
  <dcterms:modified xsi:type="dcterms:W3CDTF">2016-10-17T06:55:02Z</dcterms:modified>
</cp:coreProperties>
</file>