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omments1.xml" ContentType="application/vnd.openxmlformats-officedocument.spreadsheetml.comments+xml"/>
  <Override PartName="/xl/drawings/drawing3.xml" ContentType="application/vnd.openxmlformats-officedocument.drawing+xml"/>
  <Override PartName="/xl/charts/chart4.xml" ContentType="application/vnd.openxmlformats-officedocument.drawingml.chart+xml"/>
  <Override PartName="/xl/comments2.xml" ContentType="application/vnd.openxmlformats-officedocument.spreadsheetml.comments+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omments3.xml" ContentType="application/vnd.openxmlformats-officedocument.spreadsheetml.comments+xml"/>
  <Override PartName="/xl/drawings/drawing6.xml" ContentType="application/vnd.openxmlformats-officedocument.drawing+xml"/>
  <Override PartName="/xl/charts/chart7.xml" ContentType="application/vnd.openxmlformats-officedocument.drawingml.chart+xml"/>
  <Override PartName="/xl/drawings/drawing7.xml" ContentType="application/vnd.openxmlformats-officedocument.drawing+xml"/>
  <Override PartName="/xl/charts/chart8.xml" ContentType="application/vnd.openxmlformats-officedocument.drawingml.chart+xml"/>
  <Override PartName="/xl/drawings/drawing8.xml" ContentType="application/vnd.openxmlformats-officedocument.drawing+xml"/>
  <Override PartName="/xl/charts/chart9.xml" ContentType="application/vnd.openxmlformats-officedocument.drawingml.chart+xml"/>
  <Override PartName="/xl/charts/style1.xml" ContentType="application/vnd.ms-office.chartstyle+xml"/>
  <Override PartName="/xl/charts/colors1.xml" ContentType="application/vnd.ms-office.chartcolorstyle+xml"/>
  <Override PartName="/xl/drawings/drawing9.xml" ContentType="application/vnd.openxmlformats-officedocument.drawing+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M:\ИСПОЛНЕНИЕ за 2024 год\Проект Решения с прилож и док\Проект в Совет\"/>
    </mc:Choice>
  </mc:AlternateContent>
  <bookViews>
    <workbookView xWindow="0" yWindow="0" windowWidth="28800" windowHeight="11835" firstSheet="9" activeTab="19"/>
  </bookViews>
  <sheets>
    <sheet name="Таблица 1 АДБ" sheetId="66" r:id="rId1"/>
    <sheet name="Тблица 2" sheetId="7" r:id="rId2"/>
    <sheet name="Струк 3 " sheetId="8" r:id="rId3"/>
    <sheet name="Рструк" sheetId="2" r:id="rId4"/>
    <sheet name="РГРБС" sheetId="1" r:id="rId5"/>
    <sheet name="ЖКХ табл 4 (59)" sheetId="6" r:id="rId6"/>
    <sheet name="ЖКХ  (0502 0505 консол 2024год)" sheetId="63" r:id="rId7"/>
    <sheet name="КГП и софин 5 (2024)" sheetId="64" r:id="rId8"/>
    <sheet name="Нац.проекты 2019-2024 6" sheetId="53" r:id="rId9"/>
    <sheet name="Р РЦП" sheetId="13" r:id="rId10"/>
    <sheet name="ПБС 7" sheetId="10" r:id="rId11"/>
    <sheet name="ВР 8" sheetId="3" r:id="rId12"/>
    <sheet name="Р ВР" sheetId="12" r:id="rId13"/>
    <sheet name="Р ФОТ" sheetId="25" r:id="rId14"/>
    <sheet name="Таблица 9 БУ" sheetId="40" r:id="rId15"/>
    <sheet name="Р МЗ БУ" sheetId="37" r:id="rId16"/>
    <sheet name="Р ИЦ БУ" sheetId="38" r:id="rId17"/>
    <sheet name="Р ПЛ БУ" sheetId="39" r:id="rId18"/>
    <sheet name="Таблица 10 МЗ из ГО 2024 год" sheetId="65" r:id="rId19"/>
    <sheet name="Р МП 2024" sheetId="43" r:id="rId20"/>
  </sheets>
  <definedNames>
    <definedName name="_xlnm._FilterDatabase" localSheetId="6" hidden="1">'ЖКХ  (0502 0505 консол 2024год)'!$A$5:$E$90</definedName>
    <definedName name="_xlnm._FilterDatabase" localSheetId="5" hidden="1">'ЖКХ табл 4 (59)'!$A$5:$E$81</definedName>
    <definedName name="_xlnm._FilterDatabase" localSheetId="7" hidden="1">'КГП и софин 5 (2024)'!$A$7:$H$103</definedName>
    <definedName name="_xlnm._FilterDatabase" localSheetId="10" hidden="1">'ПБС 7'!$A$4:$G$79</definedName>
    <definedName name="_xlnm._FilterDatabase" localSheetId="0" hidden="1">'Таблица 1 АДБ'!$A$8:$H$139</definedName>
    <definedName name="APPT" localSheetId="0">'Таблица 1 АДБ'!$B$18</definedName>
    <definedName name="FIO" localSheetId="0">'Таблица 1 АДБ'!$G$18</definedName>
    <definedName name="LAST_CELL" localSheetId="0">'Таблица 1 АДБ'!$K$144</definedName>
    <definedName name="SIGN" localSheetId="0">'Таблица 1 АДБ'!$B$18:$I$19</definedName>
    <definedName name="_xlnm.Print_Titles" localSheetId="11">'ВР 8'!$5:$5</definedName>
    <definedName name="_xlnm.Print_Titles" localSheetId="6">'ЖКХ  (0502 0505 консол 2024год)'!$5:$5</definedName>
    <definedName name="_xlnm.Print_Titles" localSheetId="5">'ЖКХ табл 4 (59)'!$5:$5</definedName>
    <definedName name="_xlnm.Print_Titles" localSheetId="7">'КГП и софин 5 (2024)'!$5:$7</definedName>
    <definedName name="_xlnm.Print_Titles" localSheetId="8">'Нац.проекты 2019-2024 6'!$5:$6</definedName>
    <definedName name="_xlnm.Print_Titles" localSheetId="10">'ПБС 7'!$4:$5</definedName>
    <definedName name="_xlnm.Print_Titles" localSheetId="2">'Струк 3 '!$6:$6</definedName>
    <definedName name="_xlnm.Print_Titles" localSheetId="0">'Таблица 1 АДБ'!$7:$8</definedName>
    <definedName name="_xlnm.Print_Titles" localSheetId="14">'Таблица 9 БУ'!$5:$6</definedName>
    <definedName name="_xlnm.Print_Area" localSheetId="7">'КГП и софин 5 (2024)'!$A$1:$H$103</definedName>
    <definedName name="_xlnm.Print_Area" localSheetId="10">'ПБС 7'!$A$1:$G$79</definedName>
    <definedName name="_xlnm.Print_Area" localSheetId="2">'Струк 3 '!$A$1:$AC$21</definedName>
  </definedNames>
  <calcPr calcId="152511"/>
</workbook>
</file>

<file path=xl/calcChain.xml><?xml version="1.0" encoding="utf-8"?>
<calcChain xmlns="http://schemas.openxmlformats.org/spreadsheetml/2006/main">
  <c r="H28" i="66" l="1"/>
  <c r="E9" i="66"/>
  <c r="F9" i="66"/>
  <c r="G9" i="66"/>
  <c r="H9" i="66"/>
  <c r="A10" i="66"/>
  <c r="H10" i="66"/>
  <c r="A11" i="66"/>
  <c r="A12" i="66" s="1"/>
  <c r="A13" i="66" s="1"/>
  <c r="A14" i="66" s="1"/>
  <c r="A15" i="66" s="1"/>
  <c r="A16" i="66" s="1"/>
  <c r="A17" i="66" s="1"/>
  <c r="A18" i="66" s="1"/>
  <c r="A19" i="66" s="1"/>
  <c r="A20" i="66" s="1"/>
  <c r="A21" i="66" s="1"/>
  <c r="A22" i="66" s="1"/>
  <c r="A23" i="66" s="1"/>
  <c r="A24" i="66" s="1"/>
  <c r="A25" i="66" s="1"/>
  <c r="A26" i="66" s="1"/>
  <c r="A27" i="66" s="1"/>
  <c r="A28" i="66" s="1"/>
  <c r="A29" i="66" s="1"/>
  <c r="A30" i="66" s="1"/>
  <c r="A31" i="66" s="1"/>
  <c r="A32" i="66" s="1"/>
  <c r="A33" i="66" s="1"/>
  <c r="A34" i="66" s="1"/>
  <c r="A35" i="66" s="1"/>
  <c r="A36" i="66" s="1"/>
  <c r="A37" i="66" s="1"/>
  <c r="A38" i="66" s="1"/>
  <c r="A39" i="66" s="1"/>
  <c r="A40" i="66" s="1"/>
  <c r="A41" i="66" s="1"/>
  <c r="A42" i="66" s="1"/>
  <c r="A43" i="66" s="1"/>
  <c r="A44" i="66" s="1"/>
  <c r="A45" i="66" s="1"/>
  <c r="A46" i="66" s="1"/>
  <c r="A47" i="66" s="1"/>
  <c r="A48" i="66" s="1"/>
  <c r="A49" i="66" s="1"/>
  <c r="A50" i="66" s="1"/>
  <c r="A51" i="66" s="1"/>
  <c r="A52" i="66" s="1"/>
  <c r="A53" i="66" s="1"/>
  <c r="A54" i="66" s="1"/>
  <c r="A55" i="66" s="1"/>
  <c r="A56" i="66" s="1"/>
  <c r="A57" i="66" s="1"/>
  <c r="A58" i="66" s="1"/>
  <c r="A59" i="66" s="1"/>
  <c r="A60" i="66" s="1"/>
  <c r="A61" i="66" s="1"/>
  <c r="A62" i="66" s="1"/>
  <c r="A63" i="66" s="1"/>
  <c r="A64" i="66" s="1"/>
  <c r="A65" i="66" s="1"/>
  <c r="A66" i="66" s="1"/>
  <c r="A67" i="66" s="1"/>
  <c r="A68" i="66" s="1"/>
  <c r="A69" i="66" s="1"/>
  <c r="A70" i="66" s="1"/>
  <c r="A71" i="66" s="1"/>
  <c r="A72" i="66" s="1"/>
  <c r="A73" i="66" s="1"/>
  <c r="A74" i="66" s="1"/>
  <c r="A75" i="66" s="1"/>
  <c r="A76" i="66" s="1"/>
  <c r="A77" i="66" s="1"/>
  <c r="A78" i="66" s="1"/>
  <c r="A79" i="66" s="1"/>
  <c r="A80" i="66" s="1"/>
  <c r="A81" i="66" s="1"/>
  <c r="A82" i="66" s="1"/>
  <c r="A83" i="66" s="1"/>
  <c r="A84" i="66" s="1"/>
  <c r="A85" i="66" s="1"/>
  <c r="A86" i="66" s="1"/>
  <c r="A87" i="66" s="1"/>
  <c r="A88" i="66" s="1"/>
  <c r="A89" i="66" s="1"/>
  <c r="A90" i="66" s="1"/>
  <c r="A91" i="66" s="1"/>
  <c r="A92" i="66" s="1"/>
  <c r="A93" i="66" s="1"/>
  <c r="A94" i="66" s="1"/>
  <c r="A95" i="66" s="1"/>
  <c r="A96" i="66" s="1"/>
  <c r="A97" i="66" s="1"/>
  <c r="A98" i="66" s="1"/>
  <c r="A99" i="66" s="1"/>
  <c r="A100" i="66" s="1"/>
  <c r="A101" i="66" s="1"/>
  <c r="A102" i="66" s="1"/>
  <c r="A103" i="66" s="1"/>
  <c r="A104" i="66" s="1"/>
  <c r="A105" i="66" s="1"/>
  <c r="A106" i="66" s="1"/>
  <c r="A107" i="66" s="1"/>
  <c r="A108" i="66" s="1"/>
  <c r="A109" i="66" s="1"/>
  <c r="A110" i="66" s="1"/>
  <c r="A111" i="66" s="1"/>
  <c r="A112" i="66" s="1"/>
  <c r="A113" i="66" s="1"/>
  <c r="A114" i="66" s="1"/>
  <c r="A115" i="66" s="1"/>
  <c r="A116" i="66" s="1"/>
  <c r="A117" i="66" s="1"/>
  <c r="A118" i="66" s="1"/>
  <c r="A119" i="66" s="1"/>
  <c r="A120" i="66" s="1"/>
  <c r="A121" i="66" s="1"/>
  <c r="A122" i="66" s="1"/>
  <c r="A123" i="66" s="1"/>
  <c r="A124" i="66" s="1"/>
  <c r="A125" i="66" s="1"/>
  <c r="A126" i="66" s="1"/>
  <c r="A127" i="66" s="1"/>
  <c r="A128" i="66" s="1"/>
  <c r="A129" i="66" s="1"/>
  <c r="A130" i="66" s="1"/>
  <c r="A131" i="66" s="1"/>
  <c r="A132" i="66" s="1"/>
  <c r="A133" i="66" s="1"/>
  <c r="A134" i="66" s="1"/>
  <c r="A135" i="66" s="1"/>
  <c r="A136" i="66" s="1"/>
  <c r="A137" i="66" s="1"/>
  <c r="A138" i="66" s="1"/>
  <c r="A139" i="66" s="1"/>
  <c r="H11" i="66"/>
  <c r="H12" i="66"/>
  <c r="H13" i="66"/>
  <c r="E14" i="66"/>
  <c r="F14" i="66"/>
  <c r="G14" i="66"/>
  <c r="E17" i="66"/>
  <c r="F17" i="66"/>
  <c r="G17" i="66"/>
  <c r="E19" i="66"/>
  <c r="F19" i="66"/>
  <c r="G19" i="66"/>
  <c r="H19" i="66"/>
  <c r="H20" i="66"/>
  <c r="H21" i="66"/>
  <c r="H22" i="66"/>
  <c r="H23" i="66"/>
  <c r="E24" i="66"/>
  <c r="F24" i="66"/>
  <c r="G24" i="66"/>
  <c r="E26" i="66"/>
  <c r="F26" i="66"/>
  <c r="G26" i="66"/>
  <c r="E28" i="66"/>
  <c r="F28" i="66"/>
  <c r="G28" i="66"/>
  <c r="H29" i="66"/>
  <c r="H30" i="66"/>
  <c r="H31" i="66"/>
  <c r="H32" i="66"/>
  <c r="H33" i="66"/>
  <c r="H34" i="66"/>
  <c r="H35" i="66"/>
  <c r="H36" i="66"/>
  <c r="H37" i="66"/>
  <c r="H38" i="66"/>
  <c r="H39" i="66"/>
  <c r="H40" i="66"/>
  <c r="H41" i="66"/>
  <c r="H42" i="66"/>
  <c r="H43" i="66"/>
  <c r="H45" i="66"/>
  <c r="H46" i="66"/>
  <c r="E48" i="66"/>
  <c r="F48" i="66"/>
  <c r="G48" i="66"/>
  <c r="H48" i="66"/>
  <c r="H49" i="66"/>
  <c r="H50" i="66"/>
  <c r="H51" i="66"/>
  <c r="H52" i="66"/>
  <c r="H54" i="66"/>
  <c r="H55" i="66"/>
  <c r="H56" i="66"/>
  <c r="H57" i="66"/>
  <c r="H58" i="66"/>
  <c r="H59" i="66"/>
  <c r="E61" i="66"/>
  <c r="F61" i="66"/>
  <c r="G61" i="66"/>
  <c r="H61" i="66"/>
  <c r="H62" i="66"/>
  <c r="H63" i="66"/>
  <c r="H64" i="66"/>
  <c r="H65" i="66"/>
  <c r="H66" i="66"/>
  <c r="H67" i="66"/>
  <c r="H68" i="66"/>
  <c r="E69" i="66"/>
  <c r="F69" i="66"/>
  <c r="G69" i="66"/>
  <c r="H69" i="66" s="1"/>
  <c r="H70" i="66"/>
  <c r="H71" i="66"/>
  <c r="H72" i="66"/>
  <c r="H73" i="66"/>
  <c r="H74" i="66"/>
  <c r="H75" i="66"/>
  <c r="H76" i="66"/>
  <c r="H77" i="66"/>
  <c r="H78" i="66"/>
  <c r="H79" i="66"/>
  <c r="H80" i="66"/>
  <c r="H81" i="66"/>
  <c r="H82" i="66"/>
  <c r="H83" i="66"/>
  <c r="H84" i="66"/>
  <c r="H85" i="66"/>
  <c r="H86" i="66"/>
  <c r="H87" i="66"/>
  <c r="H88" i="66"/>
  <c r="H89" i="66"/>
  <c r="H90" i="66"/>
  <c r="H91" i="66"/>
  <c r="H92" i="66"/>
  <c r="H93" i="66"/>
  <c r="H94" i="66"/>
  <c r="H95" i="66"/>
  <c r="H96" i="66"/>
  <c r="H97" i="66"/>
  <c r="H98" i="66"/>
  <c r="H99" i="66"/>
  <c r="H100" i="66"/>
  <c r="H101" i="66"/>
  <c r="H102" i="66"/>
  <c r="H103" i="66"/>
  <c r="H104" i="66"/>
  <c r="H105" i="66"/>
  <c r="H106" i="66"/>
  <c r="H107" i="66"/>
  <c r="H108" i="66"/>
  <c r="H109" i="66"/>
  <c r="H110" i="66"/>
  <c r="H111" i="66"/>
  <c r="H112" i="66"/>
  <c r="H113" i="66"/>
  <c r="H114" i="66"/>
  <c r="H115" i="66"/>
  <c r="H116" i="66"/>
  <c r="H117" i="66"/>
  <c r="H118" i="66"/>
  <c r="H119" i="66"/>
  <c r="H120" i="66"/>
  <c r="H121" i="66"/>
  <c r="H122" i="66"/>
  <c r="H123" i="66"/>
  <c r="H124" i="66"/>
  <c r="H125" i="66"/>
  <c r="H126" i="66"/>
  <c r="H127" i="66"/>
  <c r="H128" i="66"/>
  <c r="H129" i="66"/>
  <c r="H130" i="66"/>
  <c r="H131" i="66"/>
  <c r="H132" i="66"/>
  <c r="H133" i="66"/>
  <c r="H134" i="66"/>
  <c r="H135" i="66"/>
  <c r="E136" i="66"/>
  <c r="F136" i="66"/>
  <c r="G136" i="66"/>
  <c r="H136" i="66" s="1"/>
  <c r="H138" i="66"/>
  <c r="H139" i="66"/>
  <c r="I98" i="64" l="1"/>
  <c r="I99" i="64"/>
  <c r="I100" i="64"/>
  <c r="I101" i="64"/>
  <c r="I102" i="64"/>
  <c r="I103" i="64"/>
  <c r="I97" i="64"/>
  <c r="O19" i="53" l="1"/>
  <c r="N19" i="53"/>
  <c r="B15" i="39" l="1"/>
  <c r="B16" i="38"/>
  <c r="B16" i="37"/>
  <c r="P8" i="40"/>
  <c r="K63" i="40" l="1"/>
  <c r="K59" i="40"/>
  <c r="K55" i="40"/>
  <c r="K51" i="40"/>
  <c r="K47" i="40"/>
  <c r="K43" i="40"/>
  <c r="K39" i="40"/>
  <c r="K35" i="40"/>
  <c r="K31" i="40"/>
  <c r="K27" i="40"/>
  <c r="K23" i="40"/>
  <c r="K19" i="40"/>
  <c r="K15" i="40"/>
  <c r="K11" i="40"/>
  <c r="N24" i="65" l="1"/>
  <c r="G25" i="3"/>
  <c r="H25" i="3"/>
  <c r="B6" i="10" l="1"/>
  <c r="G25" i="10" l="1"/>
  <c r="G22" i="10"/>
  <c r="G29" i="10"/>
  <c r="D9" i="10" l="1"/>
  <c r="G75" i="64" l="1"/>
  <c r="F65" i="64"/>
  <c r="G65" i="64"/>
  <c r="G62" i="64"/>
  <c r="G61" i="64"/>
  <c r="G58" i="64"/>
  <c r="F58" i="64"/>
  <c r="G57" i="64"/>
  <c r="B60" i="64"/>
  <c r="G52" i="64"/>
  <c r="G50" i="64"/>
  <c r="G42" i="64"/>
  <c r="F42" i="64"/>
  <c r="G41" i="64"/>
  <c r="F41" i="64"/>
  <c r="C39" i="64"/>
  <c r="D39" i="64"/>
  <c r="E39" i="64"/>
  <c r="B39" i="64"/>
  <c r="C35" i="64"/>
  <c r="D35" i="64"/>
  <c r="E35" i="64"/>
  <c r="B35" i="64"/>
  <c r="G37" i="64"/>
  <c r="G38" i="64"/>
  <c r="G36" i="64"/>
  <c r="F37" i="64"/>
  <c r="F38" i="64"/>
  <c r="G30" i="64"/>
  <c r="G22" i="64"/>
  <c r="F22" i="64"/>
  <c r="G24" i="64"/>
  <c r="F24" i="64"/>
  <c r="G25" i="64"/>
  <c r="F25" i="64"/>
  <c r="G26" i="64"/>
  <c r="G27" i="64"/>
  <c r="F26" i="64"/>
  <c r="F27" i="64"/>
  <c r="G23" i="64"/>
  <c r="G21" i="64"/>
  <c r="G17" i="64"/>
  <c r="G10" i="64"/>
  <c r="E95" i="64" l="1"/>
  <c r="E84" i="64" s="1"/>
  <c r="D95" i="64"/>
  <c r="C95" i="64"/>
  <c r="C84" i="64" s="1"/>
  <c r="B95" i="64"/>
  <c r="B84" i="64" s="1"/>
  <c r="D84" i="64"/>
  <c r="G83" i="64"/>
  <c r="F83" i="64"/>
  <c r="E82" i="64"/>
  <c r="D82" i="64"/>
  <c r="C82" i="64"/>
  <c r="B82" i="64"/>
  <c r="E80" i="64"/>
  <c r="D80" i="64"/>
  <c r="C80" i="64"/>
  <c r="B80" i="64"/>
  <c r="G77" i="64"/>
  <c r="F77" i="64"/>
  <c r="E76" i="64"/>
  <c r="D76" i="64"/>
  <c r="C76" i="64"/>
  <c r="B76" i="64"/>
  <c r="F75" i="64"/>
  <c r="E70" i="64"/>
  <c r="D70" i="64"/>
  <c r="C70" i="64"/>
  <c r="B70" i="64"/>
  <c r="E63" i="64"/>
  <c r="D63" i="64"/>
  <c r="C63" i="64"/>
  <c r="B63" i="64"/>
  <c r="F62" i="64"/>
  <c r="F61" i="64"/>
  <c r="E60" i="64"/>
  <c r="D60" i="64"/>
  <c r="C60" i="64"/>
  <c r="F59" i="64"/>
  <c r="F57" i="64"/>
  <c r="E55" i="64"/>
  <c r="D55" i="64"/>
  <c r="C55" i="64"/>
  <c r="B55" i="64"/>
  <c r="F52" i="64"/>
  <c r="F50" i="64"/>
  <c r="E49" i="64"/>
  <c r="D49" i="64"/>
  <c r="C49" i="64"/>
  <c r="B49" i="64"/>
  <c r="G46" i="64"/>
  <c r="F46" i="64"/>
  <c r="G45" i="64"/>
  <c r="F45" i="64"/>
  <c r="E43" i="64"/>
  <c r="D43" i="64"/>
  <c r="C43" i="64"/>
  <c r="B43" i="64"/>
  <c r="F36" i="64"/>
  <c r="G33" i="64"/>
  <c r="F33" i="64"/>
  <c r="G32" i="64"/>
  <c r="F32" i="64"/>
  <c r="E31" i="64"/>
  <c r="D31" i="64"/>
  <c r="C31" i="64"/>
  <c r="B31" i="64"/>
  <c r="F30" i="64"/>
  <c r="E29" i="64"/>
  <c r="D29" i="64"/>
  <c r="C29" i="64"/>
  <c r="B29" i="64"/>
  <c r="F23" i="64"/>
  <c r="F21" i="64"/>
  <c r="F17" i="64"/>
  <c r="G16" i="64"/>
  <c r="F16" i="64"/>
  <c r="E11" i="64"/>
  <c r="D11" i="64"/>
  <c r="C11" i="64"/>
  <c r="B11" i="64"/>
  <c r="F10" i="64"/>
  <c r="E9" i="64"/>
  <c r="D9" i="64"/>
  <c r="C9" i="64"/>
  <c r="B9" i="64"/>
  <c r="C8" i="63"/>
  <c r="B8" i="63"/>
  <c r="C11" i="63"/>
  <c r="D11" i="63" s="1"/>
  <c r="B11" i="63"/>
  <c r="D87" i="63"/>
  <c r="D88" i="63"/>
  <c r="D89" i="63"/>
  <c r="D90" i="63"/>
  <c r="F80" i="64" l="1"/>
  <c r="B8" i="64"/>
  <c r="E8" i="64"/>
  <c r="D8" i="64"/>
  <c r="C8" i="64"/>
  <c r="D84" i="63"/>
  <c r="D85" i="63"/>
  <c r="D86" i="63"/>
  <c r="C83" i="63"/>
  <c r="B83" i="63"/>
  <c r="D82" i="63"/>
  <c r="D81" i="63"/>
  <c r="D80" i="63"/>
  <c r="D79" i="63"/>
  <c r="D78" i="63"/>
  <c r="D77" i="63"/>
  <c r="D76" i="63"/>
  <c r="C75" i="63"/>
  <c r="B75" i="63"/>
  <c r="D74" i="63"/>
  <c r="D73" i="63"/>
  <c r="D72" i="63"/>
  <c r="D71" i="63"/>
  <c r="D70" i="63"/>
  <c r="D69" i="63"/>
  <c r="D68" i="63"/>
  <c r="D67" i="63"/>
  <c r="D66" i="63"/>
  <c r="D65" i="63"/>
  <c r="D64" i="63"/>
  <c r="D63" i="63"/>
  <c r="C62" i="63"/>
  <c r="D62" i="63" s="1"/>
  <c r="B62" i="63"/>
  <c r="D61" i="63"/>
  <c r="D60" i="63"/>
  <c r="D59" i="63"/>
  <c r="D58" i="63"/>
  <c r="D57" i="63"/>
  <c r="D56" i="63"/>
  <c r="D55" i="63"/>
  <c r="D54" i="63"/>
  <c r="D53" i="63"/>
  <c r="D52" i="63"/>
  <c r="D51" i="63"/>
  <c r="D50" i="63"/>
  <c r="D49" i="63"/>
  <c r="C48" i="63"/>
  <c r="B48" i="63"/>
  <c r="D47" i="63"/>
  <c r="D46" i="63"/>
  <c r="D45" i="63"/>
  <c r="D44" i="63"/>
  <c r="D43" i="63"/>
  <c r="C42" i="63"/>
  <c r="B42" i="63"/>
  <c r="D41" i="63"/>
  <c r="D40" i="63"/>
  <c r="D39" i="63"/>
  <c r="C38" i="63"/>
  <c r="B38" i="63"/>
  <c r="D37" i="63"/>
  <c r="C36" i="63"/>
  <c r="D36" i="63" s="1"/>
  <c r="B36" i="63"/>
  <c r="D35" i="63"/>
  <c r="D34" i="63"/>
  <c r="D33" i="63"/>
  <c r="D32" i="63"/>
  <c r="D31" i="63"/>
  <c r="D30" i="63"/>
  <c r="D29" i="63"/>
  <c r="D28" i="63"/>
  <c r="C27" i="63"/>
  <c r="B27" i="63"/>
  <c r="D26" i="63"/>
  <c r="D25" i="63"/>
  <c r="D24" i="63"/>
  <c r="D23" i="63"/>
  <c r="D22" i="63"/>
  <c r="D21" i="63"/>
  <c r="D20" i="63"/>
  <c r="D19" i="63"/>
  <c r="D18" i="63"/>
  <c r="D17" i="63"/>
  <c r="D16" i="63"/>
  <c r="D15" i="63"/>
  <c r="D14" i="63"/>
  <c r="C13" i="63"/>
  <c r="B13" i="63"/>
  <c r="C10" i="63"/>
  <c r="B10" i="63"/>
  <c r="C9" i="63"/>
  <c r="B9" i="63"/>
  <c r="D13" i="63" l="1"/>
  <c r="D48" i="63"/>
  <c r="D38" i="63"/>
  <c r="D75" i="63"/>
  <c r="D83" i="63"/>
  <c r="D10" i="63"/>
  <c r="D27" i="63"/>
  <c r="B6" i="63"/>
  <c r="C6" i="63"/>
  <c r="D42" i="63"/>
  <c r="D9" i="63"/>
  <c r="D8" i="63"/>
  <c r="C10" i="6"/>
  <c r="B10" i="6"/>
  <c r="C8" i="6"/>
  <c r="B8" i="6"/>
  <c r="C9" i="6"/>
  <c r="B9" i="6"/>
  <c r="D6" i="63" l="1"/>
  <c r="D9" i="6"/>
  <c r="C6" i="6"/>
  <c r="B6" i="6"/>
  <c r="C74" i="6"/>
  <c r="D30" i="6"/>
  <c r="D31" i="6"/>
  <c r="D32" i="6"/>
  <c r="C12" i="6"/>
  <c r="B12" i="6"/>
  <c r="D25" i="6"/>
  <c r="D70" i="6"/>
  <c r="D71" i="6"/>
  <c r="D54" i="6"/>
  <c r="D55" i="6"/>
  <c r="D56" i="6"/>
  <c r="D57" i="6"/>
  <c r="D81" i="6" l="1"/>
  <c r="D14" i="6"/>
  <c r="D15" i="6"/>
  <c r="D16" i="6"/>
  <c r="D17" i="6"/>
  <c r="D28" i="6"/>
  <c r="D29" i="6"/>
  <c r="D63" i="6"/>
  <c r="D64" i="6"/>
  <c r="D65" i="6"/>
  <c r="D66" i="6"/>
  <c r="D75" i="6"/>
  <c r="D76" i="6"/>
  <c r="D77" i="6"/>
  <c r="D78" i="6"/>
  <c r="D79" i="6"/>
  <c r="D80" i="6"/>
  <c r="B74" i="6"/>
  <c r="B16" i="1" l="1"/>
  <c r="O17" i="2" l="1"/>
  <c r="AB7" i="8" l="1"/>
  <c r="AC7" i="8"/>
  <c r="B15" i="37" l="1"/>
  <c r="M11" i="40"/>
  <c r="B14" i="39" l="1"/>
  <c r="B15" i="38"/>
  <c r="O8" i="40"/>
  <c r="N8" i="40"/>
  <c r="H18" i="40"/>
  <c r="H30" i="40"/>
  <c r="H50" i="40"/>
  <c r="I50" i="40"/>
  <c r="J50" i="40"/>
  <c r="H66" i="40"/>
  <c r="H8" i="3" l="1"/>
  <c r="H9" i="3"/>
  <c r="H10" i="3"/>
  <c r="H11" i="3"/>
  <c r="H12" i="3"/>
  <c r="H13" i="3"/>
  <c r="H14" i="3"/>
  <c r="H15" i="3"/>
  <c r="H16" i="3"/>
  <c r="H17" i="3"/>
  <c r="H18" i="3"/>
  <c r="H19" i="3"/>
  <c r="H20" i="3"/>
  <c r="H21" i="3"/>
  <c r="H22" i="3"/>
  <c r="H24" i="3"/>
  <c r="H23" i="3"/>
  <c r="H26" i="3"/>
  <c r="H27" i="3"/>
  <c r="H28" i="3"/>
  <c r="H29" i="3"/>
  <c r="H30" i="3"/>
  <c r="H31" i="3"/>
  <c r="H32" i="3"/>
  <c r="H33" i="3"/>
  <c r="H34" i="3"/>
  <c r="H35" i="3"/>
  <c r="H36" i="3"/>
  <c r="H37" i="3"/>
  <c r="H38" i="3"/>
  <c r="H39" i="3"/>
  <c r="H40" i="3"/>
  <c r="H41" i="3"/>
  <c r="H42" i="3"/>
  <c r="H43" i="3"/>
  <c r="H44" i="3"/>
  <c r="H45" i="3"/>
  <c r="H46" i="3"/>
  <c r="H47" i="3"/>
  <c r="H7" i="3"/>
  <c r="G8" i="3"/>
  <c r="G10" i="3"/>
  <c r="G11" i="3"/>
  <c r="G12" i="3"/>
  <c r="G13" i="3"/>
  <c r="G14" i="3"/>
  <c r="G15" i="3"/>
  <c r="G16" i="3"/>
  <c r="G17" i="3"/>
  <c r="G18" i="3"/>
  <c r="G20" i="3"/>
  <c r="G21" i="3"/>
  <c r="G22" i="3"/>
  <c r="G24" i="3"/>
  <c r="G26" i="3"/>
  <c r="G27" i="3"/>
  <c r="G28" i="3"/>
  <c r="G29" i="3"/>
  <c r="G30" i="3"/>
  <c r="G34" i="3"/>
  <c r="G35" i="3"/>
  <c r="G40" i="3"/>
  <c r="G41" i="3"/>
  <c r="G44" i="3"/>
  <c r="G46" i="3"/>
  <c r="G47" i="3"/>
  <c r="G7" i="3"/>
  <c r="D6" i="3"/>
  <c r="G8" i="10"/>
  <c r="G11" i="10"/>
  <c r="G12" i="10"/>
  <c r="G13" i="10"/>
  <c r="G15" i="10"/>
  <c r="G16" i="10"/>
  <c r="G17" i="10"/>
  <c r="G18" i="10"/>
  <c r="G19" i="10"/>
  <c r="G20" i="10"/>
  <c r="G21" i="10"/>
  <c r="G23" i="10"/>
  <c r="G24" i="10"/>
  <c r="G27" i="10"/>
  <c r="G28" i="10"/>
  <c r="G30" i="10"/>
  <c r="G31" i="10"/>
  <c r="G32" i="10"/>
  <c r="G33" i="10"/>
  <c r="G34" i="10"/>
  <c r="G35" i="10"/>
  <c r="G37" i="10"/>
  <c r="G39" i="10"/>
  <c r="G40" i="10"/>
  <c r="G45" i="10"/>
  <c r="G46" i="10"/>
  <c r="G47" i="10"/>
  <c r="G49" i="10"/>
  <c r="G50" i="10"/>
  <c r="G53" i="10"/>
  <c r="G54" i="10"/>
  <c r="G55" i="10"/>
  <c r="G61" i="10"/>
  <c r="G62" i="10"/>
  <c r="G65" i="10"/>
  <c r="G66" i="10"/>
  <c r="G68" i="10"/>
  <c r="G69" i="10"/>
  <c r="G71" i="10"/>
  <c r="G72" i="10"/>
  <c r="G73" i="10"/>
  <c r="G74" i="10"/>
  <c r="G75" i="10"/>
  <c r="G76" i="10"/>
  <c r="G77" i="10"/>
  <c r="G78" i="10"/>
  <c r="G79" i="10"/>
  <c r="F8" i="10"/>
  <c r="F11" i="10"/>
  <c r="F12" i="10"/>
  <c r="F13" i="10"/>
  <c r="F15" i="10"/>
  <c r="F16" i="10"/>
  <c r="F17" i="10"/>
  <c r="F18" i="10"/>
  <c r="F19" i="10"/>
  <c r="F20" i="10"/>
  <c r="F21" i="10"/>
  <c r="F23" i="10"/>
  <c r="F24" i="10"/>
  <c r="F27" i="10"/>
  <c r="F28" i="10"/>
  <c r="F30" i="10"/>
  <c r="F31" i="10"/>
  <c r="F32" i="10"/>
  <c r="F33" i="10"/>
  <c r="F34" i="10"/>
  <c r="F35" i="10"/>
  <c r="F36" i="10"/>
  <c r="F37" i="10"/>
  <c r="F38" i="10"/>
  <c r="F39" i="10"/>
  <c r="F40" i="10"/>
  <c r="F45" i="10"/>
  <c r="F46" i="10"/>
  <c r="F48" i="10"/>
  <c r="F49" i="10"/>
  <c r="F50" i="10"/>
  <c r="F52" i="10"/>
  <c r="F53" i="10"/>
  <c r="F54" i="10"/>
  <c r="F55" i="10"/>
  <c r="F61" i="10"/>
  <c r="F62" i="10"/>
  <c r="F65" i="10"/>
  <c r="F66" i="10"/>
  <c r="F68" i="10"/>
  <c r="F69" i="10"/>
  <c r="F71" i="10"/>
  <c r="F72" i="10"/>
  <c r="F73" i="10"/>
  <c r="F74" i="10"/>
  <c r="F75" i="10"/>
  <c r="F76" i="10"/>
  <c r="F77" i="10"/>
  <c r="F78" i="10"/>
  <c r="F79" i="10"/>
  <c r="L19" i="53" l="1"/>
  <c r="K19" i="53"/>
  <c r="D33" i="6" l="1"/>
  <c r="D39" i="6"/>
  <c r="D43" i="6"/>
  <c r="D44" i="6"/>
  <c r="D45" i="6"/>
  <c r="D46" i="6"/>
  <c r="D42" i="6"/>
  <c r="D72" i="6"/>
  <c r="D50" i="6"/>
  <c r="D49" i="6"/>
  <c r="D53" i="6"/>
  <c r="D34" i="6"/>
  <c r="C26" i="6"/>
  <c r="B26" i="6"/>
  <c r="D52" i="6"/>
  <c r="D38" i="6"/>
  <c r="D19" i="6"/>
  <c r="D20" i="6"/>
  <c r="D21" i="6"/>
  <c r="D22" i="6"/>
  <c r="C41" i="6"/>
  <c r="B41" i="6"/>
  <c r="B15" i="1"/>
  <c r="O16" i="2"/>
  <c r="Y7" i="8"/>
  <c r="X7" i="8"/>
  <c r="M63" i="40" l="1"/>
  <c r="M59" i="40"/>
  <c r="M55" i="40"/>
  <c r="M51" i="40"/>
  <c r="M47" i="40"/>
  <c r="M43" i="40"/>
  <c r="M39" i="40"/>
  <c r="M35" i="40"/>
  <c r="M31" i="40"/>
  <c r="M27" i="40"/>
  <c r="M23" i="40"/>
  <c r="M19" i="40"/>
  <c r="M15" i="40"/>
  <c r="B13" i="39" l="1"/>
  <c r="B14" i="38"/>
  <c r="B14" i="37" l="1"/>
  <c r="J30" i="40" l="1"/>
  <c r="I30" i="40"/>
  <c r="I22" i="40"/>
  <c r="J22" i="40"/>
  <c r="H22" i="40"/>
  <c r="C43" i="10" l="1"/>
  <c r="D43" i="10"/>
  <c r="E43" i="10"/>
  <c r="B43" i="10"/>
  <c r="C9" i="10"/>
  <c r="E9" i="10"/>
  <c r="G9" i="10" l="1"/>
  <c r="G43" i="10"/>
  <c r="F43" i="10"/>
  <c r="B63" i="10"/>
  <c r="G19" i="53" l="1"/>
  <c r="D62" i="6"/>
  <c r="D67" i="6"/>
  <c r="D68" i="6"/>
  <c r="D69" i="6"/>
  <c r="D73" i="6"/>
  <c r="D48" i="6"/>
  <c r="D51" i="6"/>
  <c r="D58" i="6"/>
  <c r="D59" i="6"/>
  <c r="D40" i="6"/>
  <c r="D36" i="6"/>
  <c r="D27" i="6"/>
  <c r="D13" i="6"/>
  <c r="D18" i="6"/>
  <c r="D23" i="6"/>
  <c r="C37" i="6"/>
  <c r="B37" i="6"/>
  <c r="B14" i="1" l="1"/>
  <c r="O15" i="2"/>
  <c r="W7" i="8"/>
  <c r="V7" i="8"/>
  <c r="F20" i="7"/>
  <c r="I19" i="53" l="1"/>
  <c r="E19" i="53"/>
  <c r="C19" i="53"/>
  <c r="B12" i="39" l="1"/>
  <c r="B13" i="38"/>
  <c r="B13" i="37"/>
  <c r="B12" i="37"/>
  <c r="E14" i="40" l="1"/>
  <c r="F14" i="40"/>
  <c r="G14" i="40"/>
  <c r="C13" i="40"/>
  <c r="D13" i="40"/>
  <c r="B13" i="40"/>
  <c r="C11" i="40"/>
  <c r="D11" i="40"/>
  <c r="B11" i="40"/>
  <c r="F9" i="40"/>
  <c r="G9" i="40"/>
  <c r="H9" i="40"/>
  <c r="I9" i="40"/>
  <c r="J9" i="40"/>
  <c r="E9" i="40"/>
  <c r="F7" i="40"/>
  <c r="G7" i="40"/>
  <c r="H7" i="40"/>
  <c r="I7" i="40"/>
  <c r="J7" i="40"/>
  <c r="K7" i="40"/>
  <c r="L7" i="40"/>
  <c r="N7" i="40"/>
  <c r="O7" i="40"/>
  <c r="P7" i="40"/>
  <c r="E7" i="40"/>
  <c r="C14" i="40" l="1"/>
  <c r="B14" i="40"/>
  <c r="D14" i="40"/>
  <c r="O14" i="2" l="1"/>
  <c r="B13" i="1"/>
  <c r="C47" i="6" l="1"/>
  <c r="B47" i="6"/>
  <c r="C35" i="6"/>
  <c r="B35" i="6"/>
  <c r="D35" i="6" l="1"/>
  <c r="AA7" i="8"/>
  <c r="Z7" i="8"/>
  <c r="B11" i="39" l="1"/>
  <c r="B12" i="38"/>
  <c r="D8" i="6" l="1"/>
  <c r="D63" i="10" l="1"/>
  <c r="D6" i="10" s="1"/>
  <c r="C70" i="10"/>
  <c r="B12" i="1"/>
  <c r="O13" i="2"/>
  <c r="T7" i="8"/>
  <c r="U7" i="8"/>
  <c r="F63" i="10" l="1"/>
  <c r="M7" i="40"/>
  <c r="B10" i="39" l="1"/>
  <c r="B11" i="38"/>
  <c r="B11" i="37"/>
  <c r="C63" i="10" l="1"/>
  <c r="C6" i="10" s="1"/>
  <c r="E63" i="10"/>
  <c r="E6" i="10" s="1"/>
  <c r="B9" i="10"/>
  <c r="F9" i="10" l="1"/>
  <c r="G63" i="10"/>
  <c r="D24" i="6" l="1"/>
  <c r="B11" i="1" l="1"/>
  <c r="O12" i="2"/>
  <c r="S7" i="8"/>
  <c r="R7" i="8"/>
  <c r="H58" i="40" l="1"/>
  <c r="H46" i="40"/>
  <c r="H42" i="40"/>
  <c r="H38" i="40"/>
  <c r="H34" i="40"/>
  <c r="H26" i="40"/>
  <c r="B7" i="39" l="1"/>
  <c r="B8" i="39"/>
  <c r="B9" i="39"/>
  <c r="B6" i="39"/>
  <c r="B10" i="38" l="1"/>
  <c r="B10" i="37" l="1"/>
  <c r="D6" i="13"/>
  <c r="B10" i="1"/>
  <c r="O11" i="2"/>
  <c r="P7" i="8"/>
  <c r="Q7" i="8"/>
  <c r="F14" i="7"/>
  <c r="D70" i="10"/>
  <c r="E70" i="10"/>
  <c r="B70" i="10"/>
  <c r="B9" i="38"/>
  <c r="B9" i="37"/>
  <c r="B7" i="40"/>
  <c r="E10" i="40"/>
  <c r="C45" i="40"/>
  <c r="D45" i="40"/>
  <c r="B45" i="40"/>
  <c r="C43" i="40"/>
  <c r="D43" i="40"/>
  <c r="B43" i="40"/>
  <c r="C41" i="40"/>
  <c r="D41" i="40"/>
  <c r="B41" i="40"/>
  <c r="C39" i="40"/>
  <c r="D39" i="40"/>
  <c r="B39" i="40"/>
  <c r="C37" i="40"/>
  <c r="D37" i="40"/>
  <c r="B37" i="40"/>
  <c r="C35" i="40"/>
  <c r="D35" i="40"/>
  <c r="B35" i="40"/>
  <c r="C33" i="40"/>
  <c r="D33" i="40"/>
  <c r="B33" i="40"/>
  <c r="C31" i="40"/>
  <c r="D31" i="40"/>
  <c r="B31" i="40"/>
  <c r="C29" i="40"/>
  <c r="D29" i="40"/>
  <c r="B29" i="40"/>
  <c r="C27" i="40"/>
  <c r="D27" i="40"/>
  <c r="B27" i="40"/>
  <c r="C25" i="40"/>
  <c r="D25" i="40"/>
  <c r="B25" i="40"/>
  <c r="C23" i="40"/>
  <c r="D23" i="40"/>
  <c r="B23" i="40"/>
  <c r="C21" i="40"/>
  <c r="D21" i="40"/>
  <c r="B21" i="40"/>
  <c r="C19" i="40"/>
  <c r="D19" i="40"/>
  <c r="B19" i="40"/>
  <c r="C17" i="40"/>
  <c r="D17" i="40"/>
  <c r="B17" i="40"/>
  <c r="C15" i="40"/>
  <c r="D15" i="40"/>
  <c r="B15" i="40"/>
  <c r="E46" i="40"/>
  <c r="F46" i="40"/>
  <c r="G46" i="40"/>
  <c r="I46" i="40"/>
  <c r="J46" i="40"/>
  <c r="E42" i="40"/>
  <c r="F42" i="40"/>
  <c r="G42" i="40"/>
  <c r="I42" i="40"/>
  <c r="J42" i="40"/>
  <c r="E38" i="40"/>
  <c r="F38" i="40"/>
  <c r="G38" i="40"/>
  <c r="I38" i="40"/>
  <c r="J38" i="40"/>
  <c r="E34" i="40"/>
  <c r="F34" i="40"/>
  <c r="G34" i="40"/>
  <c r="I34" i="40"/>
  <c r="J34" i="40"/>
  <c r="E30" i="40"/>
  <c r="F30" i="40"/>
  <c r="G30" i="40"/>
  <c r="E26" i="40"/>
  <c r="F26" i="40"/>
  <c r="G26" i="40"/>
  <c r="I26" i="40"/>
  <c r="J26" i="40"/>
  <c r="E22" i="40"/>
  <c r="F22" i="40"/>
  <c r="G22" i="40"/>
  <c r="E18" i="40"/>
  <c r="F18" i="40"/>
  <c r="G18" i="40"/>
  <c r="I18" i="40"/>
  <c r="J18" i="40"/>
  <c r="E6" i="3"/>
  <c r="G6" i="3" s="1"/>
  <c r="F6" i="3"/>
  <c r="B9" i="1"/>
  <c r="O10" i="2"/>
  <c r="N7" i="8"/>
  <c r="O7" i="8"/>
  <c r="B4" i="39"/>
  <c r="D16" i="39" s="1"/>
  <c r="B16" i="39" s="1"/>
  <c r="B5" i="39"/>
  <c r="B4" i="38"/>
  <c r="F8" i="38" s="1"/>
  <c r="B5" i="38"/>
  <c r="B6" i="38"/>
  <c r="B7" i="38"/>
  <c r="C8" i="38"/>
  <c r="G8" i="38"/>
  <c r="B4" i="37"/>
  <c r="E8" i="37" s="1"/>
  <c r="B5" i="37"/>
  <c r="B6" i="37"/>
  <c r="B7" i="37"/>
  <c r="F8" i="37"/>
  <c r="B47" i="40"/>
  <c r="C47" i="40"/>
  <c r="D47" i="40"/>
  <c r="B49" i="40"/>
  <c r="C49" i="40"/>
  <c r="D49" i="40"/>
  <c r="E50" i="40"/>
  <c r="F50" i="40"/>
  <c r="G50" i="40"/>
  <c r="B51" i="40"/>
  <c r="C51" i="40"/>
  <c r="D51" i="40"/>
  <c r="B53" i="40"/>
  <c r="C53" i="40"/>
  <c r="D53" i="40"/>
  <c r="E54" i="40"/>
  <c r="F54" i="40"/>
  <c r="G54" i="40"/>
  <c r="I54" i="40"/>
  <c r="J54" i="40"/>
  <c r="B55" i="40"/>
  <c r="C55" i="40"/>
  <c r="D55" i="40"/>
  <c r="B57" i="40"/>
  <c r="C57" i="40"/>
  <c r="D57" i="40"/>
  <c r="E58" i="40"/>
  <c r="F58" i="40"/>
  <c r="G58" i="40"/>
  <c r="I58" i="40"/>
  <c r="J58" i="40"/>
  <c r="B59" i="40"/>
  <c r="C59" i="40"/>
  <c r="D59" i="40"/>
  <c r="B61" i="40"/>
  <c r="C61" i="40"/>
  <c r="D61" i="40"/>
  <c r="E62" i="40"/>
  <c r="F62" i="40"/>
  <c r="G62" i="40"/>
  <c r="H62" i="40"/>
  <c r="I62" i="40"/>
  <c r="J62" i="40"/>
  <c r="B63" i="40"/>
  <c r="C63" i="40"/>
  <c r="D63" i="40"/>
  <c r="B65" i="40"/>
  <c r="C65" i="40"/>
  <c r="D65" i="40"/>
  <c r="E66" i="40"/>
  <c r="F66" i="40"/>
  <c r="G66" i="40"/>
  <c r="I66" i="40"/>
  <c r="J66" i="40"/>
  <c r="B3" i="25"/>
  <c r="B4" i="25"/>
  <c r="B5" i="25"/>
  <c r="B6" i="25"/>
  <c r="B7" i="25"/>
  <c r="B8" i="25"/>
  <c r="C6" i="3"/>
  <c r="F7" i="10"/>
  <c r="G7" i="10"/>
  <c r="D2" i="13"/>
  <c r="D3" i="13"/>
  <c r="D4" i="13"/>
  <c r="D7" i="13"/>
  <c r="D8" i="13"/>
  <c r="D26" i="6"/>
  <c r="D60" i="6"/>
  <c r="B61" i="6"/>
  <c r="C61" i="6"/>
  <c r="B2" i="1"/>
  <c r="B3" i="1"/>
  <c r="B4" i="1"/>
  <c r="B5" i="1"/>
  <c r="B6" i="1"/>
  <c r="B7" i="1"/>
  <c r="B8" i="1"/>
  <c r="O3" i="2"/>
  <c r="O4" i="2"/>
  <c r="O5" i="2"/>
  <c r="O6" i="2"/>
  <c r="O7" i="2"/>
  <c r="O8" i="2"/>
  <c r="O9" i="2"/>
  <c r="B7" i="8"/>
  <c r="C7" i="8"/>
  <c r="D7" i="8"/>
  <c r="E7" i="8"/>
  <c r="F7" i="8"/>
  <c r="G7" i="8"/>
  <c r="H7" i="8"/>
  <c r="I7" i="8"/>
  <c r="J7" i="8"/>
  <c r="K7" i="8"/>
  <c r="L7" i="8"/>
  <c r="M7" i="8"/>
  <c r="B7" i="7"/>
  <c r="C7" i="7"/>
  <c r="D7" i="7"/>
  <c r="E9" i="7"/>
  <c r="F9" i="7"/>
  <c r="E10" i="7"/>
  <c r="F10" i="7"/>
  <c r="E11" i="7"/>
  <c r="F11" i="7"/>
  <c r="E12" i="7"/>
  <c r="F12" i="7"/>
  <c r="E13" i="7"/>
  <c r="F13" i="7"/>
  <c r="E15" i="7"/>
  <c r="F15" i="7"/>
  <c r="E16" i="7"/>
  <c r="F16" i="7"/>
  <c r="E18" i="7"/>
  <c r="F18" i="7"/>
  <c r="E19" i="7"/>
  <c r="F19" i="7"/>
  <c r="E21" i="7"/>
  <c r="F21" i="7"/>
  <c r="D8" i="38" l="1"/>
  <c r="G70" i="10"/>
  <c r="F70" i="10"/>
  <c r="E7" i="7"/>
  <c r="D54" i="40"/>
  <c r="E8" i="38"/>
  <c r="B8" i="38" s="1"/>
  <c r="C54" i="40"/>
  <c r="D10" i="6"/>
  <c r="B54" i="40"/>
  <c r="B50" i="40"/>
  <c r="D42" i="40"/>
  <c r="B30" i="40"/>
  <c r="C26" i="40"/>
  <c r="B18" i="40"/>
  <c r="H6" i="3"/>
  <c r="D74" i="6"/>
  <c r="D37" i="6"/>
  <c r="D12" i="6"/>
  <c r="D47" i="6"/>
  <c r="D61" i="6"/>
  <c r="F7" i="7"/>
  <c r="D41" i="6"/>
  <c r="D66" i="40"/>
  <c r="D58" i="40"/>
  <c r="D50" i="40"/>
  <c r="C66" i="40"/>
  <c r="C58" i="40"/>
  <c r="B58" i="40"/>
  <c r="C50" i="40"/>
  <c r="B66" i="40"/>
  <c r="D62" i="40"/>
  <c r="C62" i="40"/>
  <c r="B62" i="40"/>
  <c r="B46" i="40"/>
  <c r="C46" i="40"/>
  <c r="C42" i="40"/>
  <c r="B42" i="40"/>
  <c r="C38" i="40"/>
  <c r="D38" i="40"/>
  <c r="B38" i="40"/>
  <c r="C34" i="40"/>
  <c r="D34" i="40"/>
  <c r="B34" i="40"/>
  <c r="D30" i="40"/>
  <c r="C30" i="40"/>
  <c r="D26" i="40"/>
  <c r="C22" i="40"/>
  <c r="C9" i="40"/>
  <c r="D22" i="40"/>
  <c r="I10" i="40"/>
  <c r="H10" i="40"/>
  <c r="F10" i="40"/>
  <c r="C7" i="40"/>
  <c r="B22" i="40"/>
  <c r="D18" i="40"/>
  <c r="D9" i="40"/>
  <c r="J10" i="40"/>
  <c r="D7" i="40"/>
  <c r="G10" i="40"/>
  <c r="C18" i="40"/>
  <c r="B9" i="40"/>
  <c r="B10" i="40" s="1"/>
  <c r="B26" i="40"/>
  <c r="C8" i="37"/>
  <c r="D8" i="37"/>
  <c r="H8" i="37"/>
  <c r="G8" i="37"/>
  <c r="D46" i="40"/>
  <c r="D6" i="6" l="1"/>
  <c r="C10" i="40"/>
  <c r="D10" i="40"/>
  <c r="B8" i="37"/>
  <c r="F6" i="10"/>
  <c r="G6" i="10"/>
</calcChain>
</file>

<file path=xl/comments1.xml><?xml version="1.0" encoding="utf-8"?>
<comments xmlns="http://schemas.openxmlformats.org/spreadsheetml/2006/main">
  <authors>
    <author>LLI</author>
  </authors>
  <commentList>
    <comment ref="F71" authorId="0" shapeId="0">
      <text>
        <r>
          <rPr>
            <b/>
            <sz val="9"/>
            <color indexed="81"/>
            <rFont val="Tahoma"/>
            <family val="2"/>
            <charset val="204"/>
          </rPr>
          <t>LLI:</t>
        </r>
        <r>
          <rPr>
            <sz val="9"/>
            <color indexed="81"/>
            <rFont val="Tahoma"/>
            <family val="2"/>
            <charset val="204"/>
          </rPr>
          <t xml:space="preserve">
1077,3/((483+1517,7+1077,3)/0,4))*100</t>
        </r>
      </text>
    </comment>
    <comment ref="H91" authorId="0" shapeId="0">
      <text>
        <r>
          <rPr>
            <b/>
            <sz val="9"/>
            <color indexed="81"/>
            <rFont val="Tahoma"/>
            <family val="2"/>
            <charset val="204"/>
          </rPr>
          <t>LLI:</t>
        </r>
        <r>
          <rPr>
            <sz val="9"/>
            <color indexed="81"/>
            <rFont val="Tahoma"/>
            <family val="2"/>
            <charset val="204"/>
          </rPr>
          <t xml:space="preserve">
уровень ЗП
 54 063,70 руб.</t>
        </r>
      </text>
    </comment>
    <comment ref="H92" authorId="0" shapeId="0">
      <text>
        <r>
          <rPr>
            <b/>
            <sz val="9"/>
            <color indexed="81"/>
            <rFont val="Tahoma"/>
            <family val="2"/>
            <charset val="204"/>
          </rPr>
          <t>LLI:</t>
        </r>
        <r>
          <rPr>
            <sz val="9"/>
            <color indexed="81"/>
            <rFont val="Tahoma"/>
            <family val="2"/>
            <charset val="204"/>
          </rPr>
          <t xml:space="preserve">
уровень ЗП 
52 886,80 руб.</t>
        </r>
      </text>
    </comment>
    <comment ref="H93" authorId="0" shapeId="0">
      <text>
        <r>
          <rPr>
            <b/>
            <sz val="9"/>
            <color indexed="81"/>
            <rFont val="Tahoma"/>
            <family val="2"/>
            <charset val="204"/>
          </rPr>
          <t>LLI:</t>
        </r>
        <r>
          <rPr>
            <sz val="9"/>
            <color indexed="81"/>
            <rFont val="Tahoma"/>
            <family val="2"/>
            <charset val="204"/>
          </rPr>
          <t xml:space="preserve">
уровень ЗП
молодежная политика 55 219,00 рублей
массовый спорт и мед работники в спорте
 36 946,00 рублей</t>
        </r>
      </text>
    </comment>
  </commentList>
</comments>
</file>

<file path=xl/comments2.xml><?xml version="1.0" encoding="utf-8"?>
<comments xmlns="http://schemas.openxmlformats.org/spreadsheetml/2006/main">
  <authors>
    <author>DNS</author>
    <author>LLI</author>
  </authors>
  <commentList>
    <comment ref="C4" authorId="0" shapeId="0">
      <text>
        <r>
          <rPr>
            <b/>
            <sz val="9"/>
            <color indexed="81"/>
            <rFont val="Tahoma"/>
            <family val="2"/>
            <charset val="204"/>
          </rPr>
          <t>DNS:</t>
        </r>
        <r>
          <rPr>
            <sz val="9"/>
            <color indexed="81"/>
            <rFont val="Tahoma"/>
            <family val="2"/>
            <charset val="204"/>
          </rPr>
          <t xml:space="preserve">
с учетом внутренних оборотов (т.е. ст 251)</t>
        </r>
      </text>
    </comment>
    <comment ref="D43" authorId="1" shapeId="0">
      <text>
        <r>
          <rPr>
            <b/>
            <sz val="9"/>
            <color indexed="81"/>
            <rFont val="Tahoma"/>
            <family val="2"/>
            <charset val="204"/>
          </rPr>
          <t>LLI:</t>
        </r>
        <r>
          <rPr>
            <sz val="9"/>
            <color indexed="81"/>
            <rFont val="Tahoma"/>
            <family val="2"/>
            <charset val="204"/>
          </rPr>
          <t xml:space="preserve">
минус подвоз (0702) и значки первокласникам плюс оздоровление из школ (7649,8812)</t>
        </r>
      </text>
    </comment>
    <comment ref="C54" authorId="1" shapeId="0">
      <text>
        <r>
          <rPr>
            <b/>
            <sz val="9"/>
            <color indexed="81"/>
            <rFont val="Tahoma"/>
            <family val="2"/>
            <charset val="204"/>
          </rPr>
          <t>LLI:</t>
        </r>
        <r>
          <rPr>
            <sz val="9"/>
            <color indexed="81"/>
            <rFont val="Tahoma"/>
            <family val="2"/>
            <charset val="204"/>
          </rPr>
          <t xml:space="preserve">
раздел 0701 
 плюс 1003 дети инвалиды(7554)</t>
        </r>
      </text>
    </comment>
    <comment ref="B55" authorId="1" shapeId="0">
      <text>
        <r>
          <rPr>
            <b/>
            <sz val="9"/>
            <color indexed="81"/>
            <rFont val="Tahoma"/>
            <family val="2"/>
            <charset val="204"/>
          </rPr>
          <t>LLI:</t>
        </r>
        <r>
          <rPr>
            <sz val="9"/>
            <color indexed="81"/>
            <rFont val="Tahoma"/>
            <family val="2"/>
            <charset val="204"/>
          </rPr>
          <t xml:space="preserve">
план и факт с учетом основного подвоза учащихся и значков для первокласников
РП 0702
1003
0703
0707 (исключить в УО)</t>
        </r>
      </text>
    </comment>
    <comment ref="D55" authorId="1" shapeId="0">
      <text>
        <r>
          <rPr>
            <b/>
            <sz val="9"/>
            <color indexed="81"/>
            <rFont val="Tahoma"/>
            <family val="2"/>
            <charset val="204"/>
          </rPr>
          <t>LLI:</t>
        </r>
        <r>
          <rPr>
            <sz val="9"/>
            <color indexed="81"/>
            <rFont val="Tahoma"/>
            <family val="2"/>
            <charset val="204"/>
          </rPr>
          <t xml:space="preserve">
план и факт с учетом основного подвоза учащихся и значков для первокласников
РП 0702
1003
0703
0707 (исключить в УО)</t>
        </r>
      </text>
    </comment>
    <comment ref="A70" authorId="1" shapeId="0">
      <text>
        <r>
          <rPr>
            <b/>
            <sz val="9"/>
            <color indexed="81"/>
            <rFont val="Tahoma"/>
            <family val="2"/>
            <charset val="204"/>
          </rPr>
          <t>LLI:</t>
        </r>
        <r>
          <rPr>
            <sz val="9"/>
            <color indexed="81"/>
            <rFont val="Tahoma"/>
            <family val="2"/>
            <charset val="204"/>
          </rPr>
          <t xml:space="preserve">
план и факт с суммами на переданные полномочия</t>
        </r>
      </text>
    </comment>
  </commentList>
</comments>
</file>

<file path=xl/comments3.xml><?xml version="1.0" encoding="utf-8"?>
<comments xmlns="http://schemas.openxmlformats.org/spreadsheetml/2006/main">
  <authors>
    <author>LLI</author>
  </authors>
  <commentList>
    <comment ref="B5" authorId="0" shapeId="0">
      <text>
        <r>
          <rPr>
            <b/>
            <sz val="9"/>
            <color indexed="81"/>
            <rFont val="Tahoma"/>
            <family val="2"/>
            <charset val="204"/>
          </rPr>
          <t>LLI:</t>
        </r>
        <r>
          <rPr>
            <sz val="9"/>
            <color indexed="81"/>
            <rFont val="Tahoma"/>
            <family val="2"/>
            <charset val="204"/>
          </rPr>
          <t xml:space="preserve">
информация без учета остатков на начало и конец года суммы предусмотренные и перечисленные из бюджета</t>
        </r>
      </text>
    </comment>
    <comment ref="E5" authorId="0" shapeId="0">
      <text>
        <r>
          <rPr>
            <b/>
            <sz val="9"/>
            <color indexed="81"/>
            <rFont val="Tahoma"/>
            <family val="2"/>
            <charset val="204"/>
          </rPr>
          <t>LLI:</t>
        </r>
        <r>
          <rPr>
            <sz val="9"/>
            <color indexed="81"/>
            <rFont val="Tahoma"/>
            <family val="2"/>
            <charset val="204"/>
          </rPr>
          <t xml:space="preserve">
остатки на начало
всего
4792107,86
по 812 грбс
451023,25
по 875 грбс
4341084,61
остатки на конец
всего
</t>
        </r>
      </text>
    </comment>
    <comment ref="H5" authorId="0" shapeId="0">
      <text>
        <r>
          <rPr>
            <b/>
            <sz val="9"/>
            <color indexed="81"/>
            <rFont val="Tahoma"/>
            <family val="2"/>
            <charset val="204"/>
          </rPr>
          <t>LLI:</t>
        </r>
        <r>
          <rPr>
            <sz val="9"/>
            <color indexed="81"/>
            <rFont val="Tahoma"/>
            <family val="2"/>
            <charset val="204"/>
          </rPr>
          <t xml:space="preserve">
остатки на нач.г. 455250,00
остатки на кон г.  по СШ</t>
        </r>
      </text>
    </comment>
    <comment ref="N8" authorId="0" shapeId="0">
      <text>
        <r>
          <rPr>
            <b/>
            <sz val="9"/>
            <color indexed="81"/>
            <rFont val="Tahoma"/>
            <family val="2"/>
            <charset val="204"/>
          </rPr>
          <t>LLI:</t>
        </r>
        <r>
          <rPr>
            <sz val="9"/>
            <color indexed="81"/>
            <rFont val="Tahoma"/>
            <family val="2"/>
            <charset val="204"/>
          </rPr>
          <t xml:space="preserve">
доходы за 2024 год факт</t>
        </r>
      </text>
    </comment>
    <comment ref="O8" authorId="0" shapeId="0">
      <text>
        <r>
          <rPr>
            <b/>
            <sz val="9"/>
            <color indexed="81"/>
            <rFont val="Tahoma"/>
            <family val="2"/>
            <charset val="204"/>
          </rPr>
          <t>LLI:</t>
        </r>
        <r>
          <rPr>
            <sz val="9"/>
            <color indexed="81"/>
            <rFont val="Tahoma"/>
            <family val="2"/>
            <charset val="204"/>
          </rPr>
          <t xml:space="preserve">
остатки на начало года на 01.01.2024</t>
        </r>
      </text>
    </comment>
    <comment ref="P8" authorId="0" shapeId="0">
      <text>
        <r>
          <rPr>
            <b/>
            <sz val="9"/>
            <color indexed="81"/>
            <rFont val="Tahoma"/>
            <family val="2"/>
            <charset val="204"/>
          </rPr>
          <t>LLI:</t>
        </r>
        <r>
          <rPr>
            <sz val="9"/>
            <color indexed="81"/>
            <rFont val="Tahoma"/>
            <family val="2"/>
            <charset val="204"/>
          </rPr>
          <t xml:space="preserve">
остатки на конец года на 01.01.2025</t>
        </r>
      </text>
    </comment>
    <comment ref="N36" authorId="0" shapeId="0">
      <text>
        <r>
          <rPr>
            <b/>
            <sz val="9"/>
            <color indexed="81"/>
            <rFont val="Tahoma"/>
            <charset val="1"/>
          </rPr>
          <t>LLI:
русал
599000
22244400</t>
        </r>
      </text>
    </comment>
    <comment ref="P36" authorId="0" shapeId="0">
      <text>
        <r>
          <rPr>
            <b/>
            <sz val="9"/>
            <color indexed="81"/>
            <rFont val="Tahoma"/>
            <family val="2"/>
            <charset val="204"/>
          </rPr>
          <t>LLI:</t>
        </r>
        <r>
          <rPr>
            <sz val="9"/>
            <color indexed="81"/>
            <rFont val="Tahoma"/>
            <family val="2"/>
            <charset val="204"/>
          </rPr>
          <t xml:space="preserve">
в т.ч. Русал
16272412,33</t>
        </r>
      </text>
    </comment>
    <comment ref="N64" authorId="0" shapeId="0">
      <text>
        <r>
          <rPr>
            <b/>
            <sz val="9"/>
            <color indexed="81"/>
            <rFont val="Tahoma"/>
            <family val="2"/>
            <charset val="204"/>
          </rPr>
          <t>LLI:</t>
        </r>
        <r>
          <rPr>
            <sz val="9"/>
            <color indexed="81"/>
            <rFont val="Tahoma"/>
            <family val="2"/>
            <charset val="204"/>
          </rPr>
          <t xml:space="preserve">
русал
8650000</t>
        </r>
      </text>
    </comment>
    <comment ref="P64" authorId="0" shapeId="0">
      <text>
        <r>
          <rPr>
            <b/>
            <sz val="9"/>
            <color indexed="81"/>
            <rFont val="Tahoma"/>
            <family val="2"/>
            <charset val="204"/>
          </rPr>
          <t>LLI:</t>
        </r>
        <r>
          <rPr>
            <sz val="9"/>
            <color indexed="81"/>
            <rFont val="Tahoma"/>
            <family val="2"/>
            <charset val="204"/>
          </rPr>
          <t xml:space="preserve">
в т.ч. Русал 2300000</t>
        </r>
      </text>
    </comment>
  </commentList>
</comments>
</file>

<file path=xl/sharedStrings.xml><?xml version="1.0" encoding="utf-8"?>
<sst xmlns="http://schemas.openxmlformats.org/spreadsheetml/2006/main" count="1669" uniqueCount="925">
  <si>
    <t>2010 год</t>
  </si>
  <si>
    <t>2011 год</t>
  </si>
  <si>
    <t>Всего</t>
  </si>
  <si>
    <t>Ачинский районный Совет депутатов</t>
  </si>
  <si>
    <t>Администрация Ачинского района</t>
  </si>
  <si>
    <t>Финансовое управление</t>
  </si>
  <si>
    <t>Управление образования</t>
  </si>
  <si>
    <t>Управление социальной защиты</t>
  </si>
  <si>
    <t>МКУ "Управление строительства и ЖКХ"</t>
  </si>
  <si>
    <t>Общегосударственные расходы</t>
  </si>
  <si>
    <t>Национальная оборона</t>
  </si>
  <si>
    <t>Национальная безопасность</t>
  </si>
  <si>
    <t>Национальная экономика</t>
  </si>
  <si>
    <t>Жилищно-коммунальное хозяйство</t>
  </si>
  <si>
    <t>Образование</t>
  </si>
  <si>
    <t>Культура и кинематография</t>
  </si>
  <si>
    <t>Здравоохранение</t>
  </si>
  <si>
    <t>Социальная политика</t>
  </si>
  <si>
    <t>Физическая культура и спорт</t>
  </si>
  <si>
    <t>в том числе:</t>
  </si>
  <si>
    <t>Причулымский сельсовет</t>
  </si>
  <si>
    <t>Горный сельсовет</t>
  </si>
  <si>
    <t>Ястребовский сельсовет</t>
  </si>
  <si>
    <t>тыс. руб.</t>
  </si>
  <si>
    <t>Бюджетная роспись с учетом изменений</t>
  </si>
  <si>
    <t>Исполнено</t>
  </si>
  <si>
    <t>ВСЕГО</t>
  </si>
  <si>
    <t>Наименование раздела</t>
  </si>
  <si>
    <t>Общегосударственные вопросы</t>
  </si>
  <si>
    <t>Национальная безопасность и правоохранительная деятельность</t>
  </si>
  <si>
    <t>Наименование разделов</t>
  </si>
  <si>
    <t>Процент исполнения бюджетной росписи</t>
  </si>
  <si>
    <t>МБУК "Центральная районная библиотека"</t>
  </si>
  <si>
    <t>Финансовое управление администрации Ачинского района</t>
  </si>
  <si>
    <t>Управление образования администрации Ачинского района</t>
  </si>
  <si>
    <t>Учреждения дошкольного образования</t>
  </si>
  <si>
    <t>Общеобразовательные школы</t>
  </si>
  <si>
    <t>2009 год</t>
  </si>
  <si>
    <t>Доля, %</t>
  </si>
  <si>
    <t>2012 год</t>
  </si>
  <si>
    <t>МКУ "ЦБ Ачинского района"</t>
  </si>
  <si>
    <t>МБУ МЦ "Навигатор"</t>
  </si>
  <si>
    <t>МКОУ ДОД "ДЮЦ Ачинского района"</t>
  </si>
  <si>
    <t>2013 год</t>
  </si>
  <si>
    <t>МБУК "ЦКС Ачинского района"</t>
  </si>
  <si>
    <t xml:space="preserve">Всего за счет средств всех бюджетов </t>
  </si>
  <si>
    <t>Наименование получателей бюджетных средств</t>
  </si>
  <si>
    <t>Расходы всего, млн. руб.</t>
  </si>
  <si>
    <t>Расходы по РЦП, млн. руб.</t>
  </si>
  <si>
    <t>тыс. рублей</t>
  </si>
  <si>
    <t xml:space="preserve">07 Образование </t>
  </si>
  <si>
    <t xml:space="preserve">08 Культура и кинематография </t>
  </si>
  <si>
    <t xml:space="preserve">10 Социальная политика </t>
  </si>
  <si>
    <t xml:space="preserve">11 Физическая культура и спорт </t>
  </si>
  <si>
    <t xml:space="preserve">01 Общег. вопросы </t>
  </si>
  <si>
    <t xml:space="preserve">04 Национ. экономика </t>
  </si>
  <si>
    <t xml:space="preserve">05 Жилищно-коммун. хозяйство </t>
  </si>
  <si>
    <t>в том числе в разрезе источников средств:</t>
  </si>
  <si>
    <t>Средства районного бюджета</t>
  </si>
  <si>
    <t>МБОУ ДОД "ДШИ"</t>
  </si>
  <si>
    <t>МБОУ ДОД "ДЮСШ"</t>
  </si>
  <si>
    <t>средства районного бюджета</t>
  </si>
  <si>
    <t>МБУК "ЦРБ"</t>
  </si>
  <si>
    <t>МБУК "ЦКС"</t>
  </si>
  <si>
    <t>МБУ "ЦСО"</t>
  </si>
  <si>
    <t>Структура, %</t>
  </si>
  <si>
    <t>Наименование  учреждения</t>
  </si>
  <si>
    <t>Итого бюджетных средств</t>
  </si>
  <si>
    <t>утверждено решением о бюджете</t>
  </si>
  <si>
    <t>бюджетная роспись с учетом изменений</t>
  </si>
  <si>
    <t>исполнено</t>
  </si>
  <si>
    <t>доля средств районного бюджета, %</t>
  </si>
  <si>
    <t>в том числе субсидии на выполнение муниципального задания</t>
  </si>
  <si>
    <t>в том числе субсидии на иные цели</t>
  </si>
  <si>
    <t>Процент исполнения, %</t>
  </si>
  <si>
    <t>2014 год</t>
  </si>
  <si>
    <t>Наименование показателя*</t>
  </si>
  <si>
    <t>исполнено на отчетную дату</t>
  </si>
  <si>
    <t>1</t>
  </si>
  <si>
    <t>2</t>
  </si>
  <si>
    <t>4</t>
  </si>
  <si>
    <t>ГП края «Развитие образования»</t>
  </si>
  <si>
    <t>ГП края «Молодежь Красноярского края в XXI веке»</t>
  </si>
  <si>
    <t>ГП края «Управление государственными финансами»</t>
  </si>
  <si>
    <t>Примечание</t>
  </si>
  <si>
    <t>МБУК ЦРБ</t>
  </si>
  <si>
    <t>софинансирования не требуется</t>
  </si>
  <si>
    <t>Софинансирования не требуется</t>
  </si>
  <si>
    <t>Расходы бюджетных учреждений на иные цели, тыс. руб.</t>
  </si>
  <si>
    <t>2015 год</t>
  </si>
  <si>
    <t>МБУК "ЦКС Ачинского района" и МБУК  ЦРБ на выполнение муниципального задания</t>
  </si>
  <si>
    <t>МКУ "Центр закупок"</t>
  </si>
  <si>
    <t>2013год Структура, %</t>
  </si>
  <si>
    <t>Раздел  "Жилищно-коммунальное хозяйство", всего</t>
  </si>
  <si>
    <t>млн. руб.</t>
  </si>
  <si>
    <t>доля %</t>
  </si>
  <si>
    <t>Администрация Белоярского сельсовета (межбюджетные трансферты - МБТ)</t>
  </si>
  <si>
    <t>Администрация Горного сельсовета (МБТ)</t>
  </si>
  <si>
    <t>Администрация Ключинского сельсовета (МБТ)</t>
  </si>
  <si>
    <t>Администрация Лапшихинского сельсовета (МБТ)</t>
  </si>
  <si>
    <t>Администрация Малиновского сельсовета МБТ)</t>
  </si>
  <si>
    <t>Администрация Преображенского сельсовета (МБТ)</t>
  </si>
  <si>
    <t>Администрация Причулымского сельсовета (МБТ)</t>
  </si>
  <si>
    <t>Администрация Тарутинского сельсовета (МБТ)</t>
  </si>
  <si>
    <t>Администрация Ястребовского сельсовета (МБТ)</t>
  </si>
  <si>
    <t>2016 год</t>
  </si>
  <si>
    <t>УМС ЗИО и Э администрации Ачинского района</t>
  </si>
  <si>
    <t>Белоярский сельсовет</t>
  </si>
  <si>
    <t>Ключинский сельсовет</t>
  </si>
  <si>
    <t>Тарутинский сельсовет</t>
  </si>
  <si>
    <t>Преображенский сельсовет</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</si>
  <si>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</si>
  <si>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оздоровление детей</t>
  </si>
  <si>
    <t>компенсация части родительской платы</t>
  </si>
  <si>
    <t>МЛУ "Управление строительства и ЖКХ" Ачинского района</t>
  </si>
  <si>
    <t>содержание учреждения МКУ УСиЖКХ</t>
  </si>
  <si>
    <t>Вид расходов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</si>
  <si>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</si>
  <si>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</si>
  <si>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Иные пенсии, социальные доплаты к пенсиям</t>
  </si>
  <si>
    <t>Пособия, компенсации и иные социальные выплаты гражданам, кроме публичных нормативных обязательств</t>
  </si>
  <si>
    <t>Субсидии гражданам на приобретение жилья</t>
  </si>
  <si>
    <t>Дотации на выравнивание бюджетной обеспеченности</t>
  </si>
  <si>
    <t>Субвенции</t>
  </si>
  <si>
    <t>Иные межбюджетные трансферты</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</si>
  <si>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</si>
  <si>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</si>
  <si>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Уплата прочих налогов, сборов</t>
  </si>
  <si>
    <t>Уплата иных платежей</t>
  </si>
  <si>
    <t>Резервные средства</t>
  </si>
  <si>
    <t>Наименование вида расходов</t>
  </si>
  <si>
    <t>111</t>
  </si>
  <si>
    <t>112</t>
  </si>
  <si>
    <t>119</t>
  </si>
  <si>
    <t>121</t>
  </si>
  <si>
    <t>122</t>
  </si>
  <si>
    <t>123</t>
  </si>
  <si>
    <t>129</t>
  </si>
  <si>
    <t>243</t>
  </si>
  <si>
    <t>244</t>
  </si>
  <si>
    <t>312</t>
  </si>
  <si>
    <t>321</t>
  </si>
  <si>
    <t>322</t>
  </si>
  <si>
    <t>323</t>
  </si>
  <si>
    <t>511</t>
  </si>
  <si>
    <t>530</t>
  </si>
  <si>
    <t>540</t>
  </si>
  <si>
    <t>611</t>
  </si>
  <si>
    <t>612</t>
  </si>
  <si>
    <t>Структура расходов районного бюджета в разрезе видов расходов, %</t>
  </si>
  <si>
    <t>Социальное обеспечение и иные выплаты населению (ВР 300)</t>
  </si>
  <si>
    <t>Капитальные вложения в объекты государственной (муниципальной) собственности (ВР 400)</t>
  </si>
  <si>
    <t>Иные бюджетные ассигнования (ВР 800)</t>
  </si>
  <si>
    <t>софинансирование не требуется</t>
  </si>
  <si>
    <r>
      <t xml:space="preserve">Плановый уровень софинансирования, </t>
    </r>
    <r>
      <rPr>
        <b/>
        <sz val="10"/>
        <rFont val="Arial"/>
        <family val="2"/>
        <charset val="204"/>
      </rPr>
      <t>%</t>
    </r>
  </si>
  <si>
    <r>
      <t xml:space="preserve">Фактический уровень софинансирования, </t>
    </r>
    <r>
      <rPr>
        <b/>
        <sz val="10"/>
        <rFont val="Arial"/>
        <family val="2"/>
        <charset val="204"/>
      </rPr>
      <t>%</t>
    </r>
  </si>
  <si>
    <t>2017 год</t>
  </si>
  <si>
    <t>субвенции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</si>
  <si>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ГП Красноярского края «Защита от чрезвычайных ситуаций природного и техногенного характера и обеспечение безопасности населения»</t>
  </si>
  <si>
    <t>софинансирование за счет бюджетов поселений</t>
  </si>
  <si>
    <t>ГП Красноярского края «Развитие транспортной системы»</t>
  </si>
  <si>
    <t>ГП Красноярского края «Содействие развитию местного самоуправления»</t>
  </si>
  <si>
    <t xml:space="preserve">Объем средств местного бюджета
</t>
  </si>
  <si>
    <t>в том числе исполнено за счет средств федерального и краевого бюджетов</t>
  </si>
  <si>
    <t>621</t>
  </si>
  <si>
    <t>622</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</si>
  <si>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</si>
  <si>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автономным учреждениям на иные цели</t>
  </si>
  <si>
    <t>МАДОУ "Малиновский д/с"</t>
  </si>
  <si>
    <t>МБДОУ "Белоярский ДС"</t>
  </si>
  <si>
    <t>МБДОУ "Горный ДС"</t>
  </si>
  <si>
    <t>МБДОУ "Каменский ДС"</t>
  </si>
  <si>
    <t>МБОУ "Белоярская СШ"</t>
  </si>
  <si>
    <t>МБОУ "Горная СШ"</t>
  </si>
  <si>
    <t>МБОУ "Каменская СШ"</t>
  </si>
  <si>
    <t>МБОУ "Малиновская СШ"</t>
  </si>
  <si>
    <t xml:space="preserve">ОТЧЕТ </t>
  </si>
  <si>
    <t>№</t>
  </si>
  <si>
    <t>Наименование учреждения</t>
  </si>
  <si>
    <t>Количество показателей объема, предусмотренных муниципальным заданием (шт.)</t>
  </si>
  <si>
    <t>Количество показателей качества, предусмотренных муниципальным заданием (шт.)</t>
  </si>
  <si>
    <t>Количество услуг, предусмотренных муниципальным заданием (шт.)</t>
  </si>
  <si>
    <t>Количество работ, предусмотренных муниципальным заданием (шт.)</t>
  </si>
  <si>
    <t>Максимальное значение выполнения показателей объема по учреждению, с учетом закрепленных ограничений (%)</t>
  </si>
  <si>
    <t>Минимальное значение выполнения показателей объема по учреждению, с учетом закрепленных ограничений (%)</t>
  </si>
  <si>
    <t>Максимальное значение выполнения показателей качества по учреждению, 
с учетом закрепленных ограничений (%)</t>
  </si>
  <si>
    <t>Минимальное значение выполнения показателей качества по учреждению, 
с учетом закрепленных ограничений (%)</t>
  </si>
  <si>
    <t>Отметка о выполнении муниципального задания 
("+" - выполнено;
- не выполнено)</t>
  </si>
  <si>
    <t>Доходы от платной деятельности
(тыс. руб.)</t>
  </si>
  <si>
    <t>п/п</t>
  </si>
  <si>
    <t>итого</t>
  </si>
  <si>
    <t xml:space="preserve">Межбюджетные трансферты </t>
  </si>
  <si>
    <t>к пояснительной записке</t>
  </si>
  <si>
    <t>Приложение 2</t>
  </si>
  <si>
    <t>Приложение 3</t>
  </si>
  <si>
    <t>Приложение 5</t>
  </si>
  <si>
    <t>Приложение 7</t>
  </si>
  <si>
    <t>Наименование показателя</t>
  </si>
  <si>
    <t>Испол-нение расходов в 2011 году, тыс. руб.</t>
  </si>
  <si>
    <t>Удель-ный вес, %</t>
  </si>
  <si>
    <t>Испол-нение расходов в 2012 году, тыс. руб.</t>
  </si>
  <si>
    <t>Испол-нение расходов в 2013 году, тыс. руб.</t>
  </si>
  <si>
    <t>Испол-нение расходов в 2014 году, тыс. руб.</t>
  </si>
  <si>
    <t>Испол-нение расходов в 2015 году, тыс. руб.</t>
  </si>
  <si>
    <t>Испол-нение расходов в 2016 году, тыс. руб.</t>
  </si>
  <si>
    <t>Испол-нение расходов в 2017 году, тыс. руб.</t>
  </si>
  <si>
    <t>Бюджеты сельских поселений (МБТ)</t>
  </si>
  <si>
    <t>Испол-нение расходов в 2018 году, тыс. руб.</t>
  </si>
  <si>
    <t>Охрана окружающей среды</t>
  </si>
  <si>
    <t>2018 год</t>
  </si>
  <si>
    <t>7649  8812</t>
  </si>
  <si>
    <t>субвенции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</si>
  <si>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на реализацию отдельных мер по обеспечению ограничения платы граждан за коммунальные услуги</t>
  </si>
  <si>
    <t>ГП края «Охрана окружающей среды, воспроизводство природных ресурсов»</t>
  </si>
  <si>
    <t>субвенции 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 соединяющим поселения, расположенные в границах муниципального района, с его административным центром, находящимся на территории соответствующего городского округа</t>
  </si>
  <si>
    <t xml:space="preserve">субвенции на организацию отдыха детей и их оздоровления </t>
  </si>
  <si>
    <t>субсидии на обеспечение первичных мер пожарной безопасности</t>
  </si>
  <si>
    <t>субсидии на капитальный ремонт и ремонт автомобильных дорог общего пользования местного значения за счет средств дорожного фонда Красноярского края</t>
  </si>
  <si>
    <t>субсидии на реализацию мероприятий, направленных на повышение безопасности дорожного движения</t>
  </si>
  <si>
    <t>субсидии на поддержку деятельности муниципальных молодежных центров</t>
  </si>
  <si>
    <t>осуществление пассажирских перевозок</t>
  </si>
  <si>
    <t xml:space="preserve">мероприятия по территориальному планированию </t>
  </si>
  <si>
    <t>расходы на ЕДДС</t>
  </si>
  <si>
    <t>МБУ "Спортивная школа Ачинского района"</t>
  </si>
  <si>
    <t>содержание объектов ЖКХ</t>
  </si>
  <si>
    <t>расходы по отлову бездомных животных</t>
  </si>
  <si>
    <t>811</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</si>
  <si>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</si>
  <si>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МБУДО "ДШИ" Ачинского района</t>
  </si>
  <si>
    <t>МБУ  "СШ Ачинского района"</t>
  </si>
  <si>
    <t>МБОУ ДО "ДШИ"</t>
  </si>
  <si>
    <t xml:space="preserve">ПФХД с учетом изменений </t>
  </si>
  <si>
    <t>Справочно: Предпринимательская деятельность</t>
  </si>
  <si>
    <t>ПФХД с учетом изменений и остатков на начало года</t>
  </si>
  <si>
    <t xml:space="preserve">исполнено с учетом остатков </t>
  </si>
  <si>
    <t>R497</t>
  </si>
  <si>
    <t>Причины не освоение плановых назначений</t>
  </si>
  <si>
    <t>МБОУ ДО  "Детская школа искусств"</t>
  </si>
  <si>
    <t>Испол-нение расходов в 2019 году, тыс. руб.</t>
  </si>
  <si>
    <t>2019 год</t>
  </si>
  <si>
    <t>ГП «Развитие здравоохранения»</t>
  </si>
  <si>
    <t>МКУ "ЦОУ"</t>
  </si>
  <si>
    <t>МКУ "РМЦ" Ачинского района</t>
  </si>
  <si>
    <t>в том числе за счет целевых средств федерального и краевого бюджетов</t>
  </si>
  <si>
    <t>Максимальное значение оценки выполнения учреждениями муниципального задания по включённым в него муниципальным услугам (работам)
 (%)*</t>
  </si>
  <si>
    <t>Минимальное значение оценки выполнения учреждениями муниципального задания по включенным в него муниципальным услугам (работам)
 (%)*</t>
  </si>
  <si>
    <t xml:space="preserve"> +</t>
  </si>
  <si>
    <t>исполнено МЗ с учетом остатков</t>
  </si>
  <si>
    <t>Испол-нение расходов в 2020 году, тыс. руб.</t>
  </si>
  <si>
    <t>2020 год</t>
  </si>
  <si>
    <t>субсидии по выпадающим доходам</t>
  </si>
  <si>
    <t>из них в разрезе сельсоветов:</t>
  </si>
  <si>
    <t>113</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</si>
  <si>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</si>
  <si>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t>
  </si>
  <si>
    <t>L304</t>
  </si>
  <si>
    <t xml:space="preserve">средства перечислены ресурсоснабжающим организациям, обратившимся за субсидией с пакетом документов в соответствии с Порядком выплаты субсидии </t>
  </si>
  <si>
    <t xml:space="preserve"> иные межбюджетные трансферты за содействие развитию налогового потенциала </t>
  </si>
  <si>
    <t>субсидии на предоставление социальных выплат молодым семьям на приобретение (строительство) жилья КБ</t>
  </si>
  <si>
    <t>субсидии на предоставление социальных выплат молодым семьям на приобретение (строительство) жилья ФБ</t>
  </si>
  <si>
    <t>края «Содействие органам местного самоуправления в формировании современной городской среды»</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</si>
  <si>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t>
  </si>
  <si>
    <t>Объем средств федерального и краевого бюджетов
(субсидии, субвенции (без гос. полномочий) и иные МБТ)</t>
  </si>
  <si>
    <t>субсидии на комплектование книжных фондов библиотек муниципальных образований Красноярского края КБ</t>
  </si>
  <si>
    <t>R310601</t>
  </si>
  <si>
    <t>+</t>
  </si>
  <si>
    <t>Испол-нение расходов в 2021 году, тыс. руб.</t>
  </si>
  <si>
    <t>Лапшихинский сельсовет</t>
  </si>
  <si>
    <t>МКУ УСиЖКХ Ачинского района</t>
  </si>
  <si>
    <t>Краевая ГП подпрограмма «Реформирование и модернизация жилищно-коммунального хозяйства и повышение энергетической эффективности» (средства краевого бюджета)</t>
  </si>
  <si>
    <t>2021 год</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</si>
  <si>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</si>
  <si>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t>
  </si>
  <si>
    <t>R374270</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</si>
  <si>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</si>
  <si>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А255196</t>
  </si>
  <si>
    <t>софинансирования на требуется</t>
  </si>
  <si>
    <t>cубсидии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</si>
  <si>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иные межбюджетные трансферты бюджетам муниципальных образований на поддержку самообложения граждан для решения вопросов местного значения</t>
  </si>
  <si>
    <t>F367483</t>
  </si>
  <si>
    <t>F367484</t>
  </si>
  <si>
    <t>cубсидии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</si>
  <si>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cубсидии бюджетам муниципальных образований на обеспечение мероприятий по переселению граждан из аварийного жилищного фонда</t>
  </si>
  <si>
    <t>из них:</t>
  </si>
  <si>
    <t>МБУК "ЦКС Ачинского района";  МБУК ЦРБ</t>
  </si>
  <si>
    <t>МБУ «СПОРТИВНАЯ ШКОЛА АЧИНСКОГО РАЙОНА»;  МБУ ДО  "Детская школа искусств" Ачинского района</t>
  </si>
  <si>
    <t>Резервный фонд Правительства Красноярского края</t>
  </si>
  <si>
    <t>реализация НП "ЖИЛЬЕ И ГОРОДСКАЯ СРЕДА" - Горный сс - 6 368,3 т.р.;  Ястребовский сс - 1 036,6 т.р.</t>
  </si>
  <si>
    <t>приобретение и ремонт жилья детям-сиротам</t>
  </si>
  <si>
    <t>ремонт ФАП</t>
  </si>
  <si>
    <t>оплата штрафов</t>
  </si>
  <si>
    <t>газета "Уголок России", сайт и СМИ</t>
  </si>
  <si>
    <t>обеспечение функционирования модели персонифицированного финансирования дополнительного образования детей</t>
  </si>
  <si>
    <t>Управление образования администрации Ачинского района (содержание)</t>
  </si>
  <si>
    <t>содержание объектов ЖКХ (за счет РФ края)</t>
  </si>
  <si>
    <t>247</t>
  </si>
  <si>
    <t>350</t>
  </si>
  <si>
    <t>613</t>
  </si>
  <si>
    <t>623</t>
  </si>
  <si>
    <t>633</t>
  </si>
  <si>
    <t>730</t>
  </si>
  <si>
    <t>813</t>
  </si>
  <si>
    <t>Закупка энергетических ресурсов</t>
  </si>
  <si>
    <t>Гранты в форме субсидии бюджетным учреждениям</t>
  </si>
  <si>
    <t>Гранты в форме субсидии автономным учреждениям</t>
  </si>
  <si>
    <t>Субсидии (гранты в форме субсидий), не подлежащие казначейскому сопровождению</t>
  </si>
  <si>
    <t>Обслуживание муниципального долга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</si>
  <si>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</si>
  <si>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МБУ ДО "ДЮЦ" Ачинского района</t>
  </si>
  <si>
    <t>МБУ ДО "ДЮЦ"</t>
  </si>
  <si>
    <t>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t>
  </si>
  <si>
    <t>субсидии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</si>
  <si>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МБОУ ДО "ДЮЦ Ачинского района"</t>
  </si>
  <si>
    <t>реализация НП "БЕЗОПАСНЫЕ И КАЧЕСТВЕННЫЕ АВТОМОБИЛЬНЫЕ ДОРОГИ" средства перечислены в бюджеты поселений (установка дорожных знаков и пешеходных ограждений на территориях Ключинского, Лапшихинского, Преображенского сельсоветов)</t>
  </si>
  <si>
    <t>реализация НП "БЕЗОПАСНЫЕ И КАЧЕСТВЕННЫЕ АВТОМОБИЛЬНЫЕ ДОРОГИ" Преображенский сельсовет (обустройство участков улично-дорожной сети вблизи образовательных организаций для обеспечения БДД в с. Преображенка и с. Большая Салырь) - средства не поступили от министерства транспорта</t>
  </si>
  <si>
    <t>Малиновский сельсовет - обустройство детской площадки в дер. Ильинка (ограждение, установка дополнительных МАФов)</t>
  </si>
  <si>
    <t>Белоярский сс 914,6т.р. - приобретение и установка игрового комплекса в с. Белый Яр; Лапшихинский сс 294,8т.р. - обустройство мест отдыха населения, установка тренажеров, скамеек, урн в с. Лапшиха; Тарутинский сс 876,1 т.р. - текущий ремонт наружного электроосвещения в с. Ольховка, с. Козловка, с. Покровка</t>
  </si>
  <si>
    <t>Малиновский сельсовет - благоустройство дворовых территорий многоквартирных домов № 20, 21,30 п. Малиновка, ремонт дорог, образующих проезд к домам № 20, 21 п. Малиновка</t>
  </si>
  <si>
    <t>Мероприятие</t>
  </si>
  <si>
    <t>Освоенные средства</t>
  </si>
  <si>
    <t>Выделенные средства</t>
  </si>
  <si>
    <t>Х</t>
  </si>
  <si>
    <t>Региональный проект «Современная школа»/Закупка оборудования для создания в школах центров дополнительного образования «Точка роста» (МКОУ «Ключинская СШ», МКОУ «Тарутинская СШ»)</t>
  </si>
  <si>
    <t>Региональный проект «Современная школа»/Закупка оборудования для создания в школах центров дополнительного образования «Точка роста» (МКОУ «Причулымская СШ», МБОУ «Горная СШ»)</t>
  </si>
  <si>
    <t>Цифровая экономика</t>
  </si>
  <si>
    <t>Региональный проект «Информационная инфраструктура»/Создание условий по обеспечению услугами связи малочисленных и труднодоступных населенных пунктов (установка вышки мобильной связи "Мегафон" в с. Преображенка)</t>
  </si>
  <si>
    <t>Безопасные и качественные автомобильные дороги</t>
  </si>
  <si>
    <t>Региональный проект «Безопасность дорожного движения»/Разработка комплексной схемы организации дорожного движения в Ачинском районе</t>
  </si>
  <si>
    <t>Региональный проект «Безопасность дорожного движения»/Приобретение световозвращающих значков для первоклассников</t>
  </si>
  <si>
    <t>Региональный проект «Безопасность дорожного движения»/ Установка дорожных знаков и нанесение дорожной разметки на территории Белоярского, Горного, Причулымского и Тарутинского сельсоветов</t>
  </si>
  <si>
    <t xml:space="preserve">Региональный проект «Безопасность дорожного движения»/ Установка дорожных знаков и нанесение дорожной разметки на территории Горного, Малиновского и Ястребовского сельсоветов
</t>
  </si>
  <si>
    <t>Региональный проект «Безопасность дорожного движения»/ Установка дорожных знаков и устройство пешеходных ограждений на территории Ключинского, Лапшихинского, Преображенского сельсоветов</t>
  </si>
  <si>
    <t xml:space="preserve">Региональный проект «Дорожная сеть»/ Обустройство участков улично-дорожной сети вблизи образовательных организаций для обеспечения безопасности дорожного движения по ул. Школьная в с. Преображенка, ул. Школьная в с. Большая Салырь </t>
  </si>
  <si>
    <t>Жилье и городская среда</t>
  </si>
  <si>
    <t>Благоустройство дворовых территорий многоквартирных домов № 36 и № 38 квартала 2 п. Малиновка и ремонт дорог, образующих проезд к домам № 36 и № 38 квартала 2 п. Малиновка</t>
  </si>
  <si>
    <t>Региональный проект «Обеспечение устойчивого сокращения непригодного для проживания жилищного фонда»/ Обеспечение мероприятий по переселению граждан из аварийного жилищного фонда на территории Горного и Ястребовского сельсоветов</t>
  </si>
  <si>
    <t>Культура</t>
  </si>
  <si>
    <t>Региональный проект "Создание условий для реализации творческого потенциала нации («Творческие люди»)"/ Гос. поддержка лучших работников сельских учреждений культуры и лучших сельских учреждений культуры, получателями стали Малиновский КДЦ и Лоос С.Н. – балетмейстер Ключинского КДЦ</t>
  </si>
  <si>
    <t>Демография</t>
  </si>
  <si>
    <t>Приобретение спец.транспорта для МБУ "Центр социального обслуживания" Ачинского района</t>
  </si>
  <si>
    <t>ИТОГО</t>
  </si>
  <si>
    <t>R373980</t>
  </si>
  <si>
    <t>F367483(4)</t>
  </si>
  <si>
    <t>A255195(6)</t>
  </si>
  <si>
    <t>E151690</t>
  </si>
  <si>
    <t>суммы с софин-ем</t>
  </si>
  <si>
    <t>899</t>
  </si>
  <si>
    <t>Прочие доходы от компенсации затрат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</si>
  <si>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</si>
  <si>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891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</si>
  <si>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</si>
  <si>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t>
  </si>
  <si>
    <t>Субвенции бюджетам муниципальных районов на выполнение передаваемых полномочий субъектов Российской Федерации (на организацию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 соединяющим поселения, расположенные в границах муниципального района, с его административным центром)</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</si>
  <si>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</si>
  <si>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</si>
  <si>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</si>
  <si>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</si>
  <si>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</si>
  <si>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</si>
  <si>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</si>
  <si>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</si>
  <si>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Прочие субсидии бюджетам муниципальных районов (на комплектование книжных фондов библиотек муниципальных образований Красноярского края)</t>
  </si>
  <si>
    <t>Дотации бюджетам муниципальных районов на поддержку мер по обеспечению сбалансированности бюджетов</t>
  </si>
  <si>
    <t>финансовое управление администрации Ачинского района</t>
  </si>
  <si>
    <t>Прочие безвозмездные поступления в бюджеты муниципальных районов</t>
  </si>
  <si>
    <t>875</t>
  </si>
  <si>
    <t>Прочие доходы от оказания платных услуг (работ) получателями средств бюджетов муниципальных районов</t>
  </si>
  <si>
    <t>Невыясненные поступления, зачисляемые в бюджеты муниципальных районов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</si>
  <si>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</si>
  <si>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</si>
  <si>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сдачи в аренду имущества, составляющего казну муниципальных районов (за исключением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</si>
  <si>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</si>
  <si>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</si>
  <si>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812</t>
  </si>
  <si>
    <t>182</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</si>
  <si>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</si>
  <si>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Единый сельскохозяйственный налог </t>
  </si>
  <si>
    <t xml:space="preserve">Налог, взимаемый с налогоплательщиков, выбравших в качестве объекта налогообложения доходы </t>
  </si>
  <si>
    <t>Управление Федеральной налоговой службы по Красноярскому краю</t>
  </si>
  <si>
    <t>048</t>
  </si>
  <si>
    <t>Плата за размещение отходов производства</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</si>
  <si>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</si>
  <si>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</si>
  <si>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032</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</si>
  <si>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</si>
  <si>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006</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</si>
  <si>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</si>
  <si>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</si>
  <si>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7</t>
  </si>
  <si>
    <t>6</t>
  </si>
  <si>
    <t>5</t>
  </si>
  <si>
    <t>3</t>
  </si>
  <si>
    <t>Наименование главного администратора доходов бюджета/ код классификации доходов бюджета</t>
  </si>
  <si>
    <t>Код главного администратора доходов бюджета</t>
  </si>
  <si>
    <t>Испол-нение расходов в 2022 году, тыс. руб.</t>
  </si>
  <si>
    <t>2022 год</t>
  </si>
  <si>
    <t>Ревизионная комиссия Ачинского района</t>
  </si>
  <si>
    <t>КБ</t>
  </si>
  <si>
    <t>МБ</t>
  </si>
  <si>
    <t>софинан МБ</t>
  </si>
  <si>
    <t>приобретение квартир молодым семьям</t>
  </si>
  <si>
    <t>поддержка МиСБ</t>
  </si>
  <si>
    <t>организация и проведение спортивных мероприятий районного уровня</t>
  </si>
  <si>
    <t>мероприятия, связанные с муниципальным имуществом (движимом, недвижимом и земельными участками)</t>
  </si>
  <si>
    <t>Социальные выплаты населению (доплата к пенсии муниц служ; другие соцвыплаты)</t>
  </si>
  <si>
    <t>проценты за пользование кредитами</t>
  </si>
  <si>
    <t>расходы на проведение учительской конференции</t>
  </si>
  <si>
    <t>ГП края «Развитие физической культуры и спорта»</t>
  </si>
  <si>
    <t>ГП края «Развитие культуры и туризма»</t>
  </si>
  <si>
    <t>ГП края «Реформирование и модернизация жилищно-коммунального хозяйства и повышение энергетической эффективности»</t>
  </si>
  <si>
    <t>ГП края «Развитие малого и среднего предпринимательства и инновационной деятельности»</t>
  </si>
  <si>
    <t>7607</t>
  </si>
  <si>
    <t>субсидии на реализацию муниципальных программ развития субъектов малого и среднего предпринимательства</t>
  </si>
  <si>
    <t>субсидии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</si>
  <si>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субсидии для реализации проектов по решению вопросов местного значения сельских поселений</t>
  </si>
  <si>
    <t>субсидии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</si>
  <si>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R511</t>
  </si>
  <si>
    <t>Субсидии на проведение комплексных кадастровых работ</t>
  </si>
  <si>
    <t>0853</t>
  </si>
  <si>
    <t>иные межбюджетные трансферты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</si>
  <si>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Детские сады, школы</t>
  </si>
  <si>
    <t>313</t>
  </si>
  <si>
    <t>Пособия, компенсации, меры социальной поддержки по публичным нормативным обязательствам</t>
  </si>
  <si>
    <t>остатки на начало года</t>
  </si>
  <si>
    <t>остатки на конец года</t>
  </si>
  <si>
    <t xml:space="preserve">2022 год </t>
  </si>
  <si>
    <t xml:space="preserve">выполнение государственных полномочий </t>
  </si>
  <si>
    <t>администрация Ачинского района</t>
  </si>
  <si>
    <t>районный бюджет</t>
  </si>
  <si>
    <t>бюджеты поселений</t>
  </si>
  <si>
    <t>Региональный проект «Современная школа»/Закупка оборудования для создания в школах центров дополнительного образования «Точка роста» (МКОУ «Большесалырская СШ»,МКОУ «Преображенская СШ»,МКОУ «Ястребовская СШ», МБОУ «Белоярская СШ»,МБОУ «Каменская СШ»,МБОУ «Малиновская СШ»)</t>
  </si>
  <si>
    <t>Региональный проект «Безопасность дорожного движения»/Приобретение 164-х световозвращающих элементов для первоклассников УО; МБУ ДО "Белоярский детский сад" - приобретение игровых форм для формирования навыков безопасного поведения на дорогах</t>
  </si>
  <si>
    <t>Региональный проект "Создание условий для реализации творческого потенциала нации («Творческие люди»)"/ Гос. поддержка лучших работников сельских учреждений культуры и лучших сельских учреждений культуры, получателями стали Горный КДЦ и Ключинский КДЦ; лучшими работниками Ключинского КДЦ отмечены Липатникова Мария Александровна – звукооператор и Рыбьянова Олеся Александровна - художественный руководитель</t>
  </si>
  <si>
    <t>Наименование кода классификации     доходов</t>
  </si>
  <si>
    <t>11601053010000140</t>
  </si>
  <si>
    <t>11601063010000140</t>
  </si>
  <si>
    <t>11601203010000140</t>
  </si>
  <si>
    <t>11611050010000140</t>
  </si>
  <si>
    <t>11201010010000120</t>
  </si>
  <si>
    <t>11201030010000120</t>
  </si>
  <si>
    <t>11201041010000120</t>
  </si>
  <si>
    <t>11201042010000120</t>
  </si>
  <si>
    <t>10302231010000110</t>
  </si>
  <si>
    <t>10302241010000110</t>
  </si>
  <si>
    <t>10302251010000110</t>
  </si>
  <si>
    <t>10302261010000110</t>
  </si>
  <si>
    <t>10101012021000110</t>
  </si>
  <si>
    <t>10102010011000110</t>
  </si>
  <si>
    <t>10102030011000110</t>
  </si>
  <si>
    <t>10102080011000110</t>
  </si>
  <si>
    <t>Налог на доходы физических лиц части суммы налога, превышающей 650 000 рублей, относящейся к части налоговой базы, превышающей 5 000 000 рублей</t>
  </si>
  <si>
    <t>10502010021000110</t>
  </si>
  <si>
    <t>10503010011000110</t>
  </si>
  <si>
    <t>11610123010051140</t>
  </si>
  <si>
    <t>11105013050000120</t>
  </si>
  <si>
    <t>11105025050000120</t>
  </si>
  <si>
    <t>11105075050000120</t>
  </si>
  <si>
    <t>11105313050000120</t>
  </si>
  <si>
    <t>11302995050000130</t>
  </si>
  <si>
    <t>11402053050000410</t>
  </si>
  <si>
    <t>11406013050000430</t>
  </si>
  <si>
    <t>11406313050000430</t>
  </si>
  <si>
    <t>11607010050000140</t>
  </si>
  <si>
    <t>11301995050000130</t>
  </si>
  <si>
    <t>20705030050000150</t>
  </si>
  <si>
    <t>11701050050000180</t>
  </si>
  <si>
    <t>20215001050000150</t>
  </si>
  <si>
    <t>Дотации бюджетам муниципальных районов на выравнивание бюджетной обеспеченности из бюджета субъекта Российской Федерации</t>
  </si>
  <si>
    <t>20215002050000150</t>
  </si>
  <si>
    <t>20219999052724150</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</si>
  <si>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</si>
  <si>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20225304050000150</t>
  </si>
  <si>
    <t>Субсидии бюджетам муниципальных районов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t>
  </si>
  <si>
    <t>20225497050000150</t>
  </si>
  <si>
    <t>Субсидии бюджетам муниципальных районов на предоставление социальных выплат молодым семьям на приобретение (строительство) жилья</t>
  </si>
  <si>
    <t>20225511050000150</t>
  </si>
  <si>
    <t>Субсидии бюджетам муниципальных районов на проведение комплексных кадастровых работ</t>
  </si>
  <si>
    <t>20225519050000150</t>
  </si>
  <si>
    <t>Субсидии бюджетам муниципальных районов на поддержку отрасли культуры (модернизация библиотек в части комплектования книжных фондов)</t>
  </si>
  <si>
    <t>20229999057456150</t>
  </si>
  <si>
    <t>20229999057488150</t>
  </si>
  <si>
    <t>20229999057563150</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</si>
  <si>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</si>
  <si>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20229999057607150</t>
  </si>
  <si>
    <t>Прочие субсидии бюджетам муниципальных образований (на реализацию муниципальных программ развития субъектов малого и среднего предпринимательства)</t>
  </si>
  <si>
    <t>20229999057840150</t>
  </si>
  <si>
    <t>20230024050289150</t>
  </si>
  <si>
    <t>20230024057408150</t>
  </si>
  <si>
    <t>20230024057409150</t>
  </si>
  <si>
    <t>20230024057429150</t>
  </si>
  <si>
    <t>20230024057514150</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</si>
  <si>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t>
  </si>
  <si>
    <t>20230024057517150</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</si>
  <si>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t>
  </si>
  <si>
    <t>20230024057518150</t>
  </si>
  <si>
    <t>20230024057552150</t>
  </si>
  <si>
    <t>20230024057554150</t>
  </si>
  <si>
    <t>20230024057564150</t>
  </si>
  <si>
    <t>20230024057566150</t>
  </si>
  <si>
    <t>20230024057570150</t>
  </si>
  <si>
    <t>20230024057588150</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</si>
  <si>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</si>
  <si>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20230024057601150</t>
  </si>
  <si>
    <t>20230024057604150</t>
  </si>
  <si>
    <t>20230024057647150</t>
  </si>
  <si>
    <t>20230024057649150</t>
  </si>
  <si>
    <t>20230024057846150</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</si>
  <si>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</si>
  <si>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20230029050000150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</si>
  <si>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</si>
  <si>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20235118050000150</t>
  </si>
  <si>
    <t>20235120050000150</t>
  </si>
  <si>
    <t>20240014057571150</t>
  </si>
  <si>
    <t>20240014059028150</t>
  </si>
  <si>
    <t>20245303050000150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</si>
  <si>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</si>
  <si>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20245519050000150</t>
  </si>
  <si>
    <t>Межбюджетные трансферты бюджетам муниципальных районов на государственную поддержку отрасли культуры (поддержка лучших сельских учреждений культуры, лучших работников сельских учреждений культуры)</t>
  </si>
  <si>
    <t>20249999050853150</t>
  </si>
  <si>
    <t>20249999051011150</t>
  </si>
  <si>
    <t>20249999057388150</t>
  </si>
  <si>
    <t>Прочие межбюджетные трансферты, передаваемые бюджетам муниципальных районов (на поддержку самообложения граждан для решения вопросов местного значения)</t>
  </si>
  <si>
    <t>20249999057412150</t>
  </si>
  <si>
    <t>Прочие межбюджетные трансферты, передаваемые бюджетам муниципальных районов(на обеспечение первичных мер пожарной безопасности)</t>
  </si>
  <si>
    <t>20249999057418150</t>
  </si>
  <si>
    <t>Прочие межбюджетные трансферты, передаваемые бюджетам муниципальных районов (на поддержку физкультурно-спортивных клубов по месту жительства)</t>
  </si>
  <si>
    <t>20249999057555150</t>
  </si>
  <si>
    <t>20249999057745150</t>
  </si>
  <si>
    <t>Прочие межбюджетные трансферты, передаваемые бюджетам муниципальных районов (за содействие развитию налогового потенциала)</t>
  </si>
  <si>
    <t>21960010050000150</t>
  </si>
  <si>
    <t>11402052050000410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</si>
  <si>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</si>
  <si>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Приложение 4</t>
  </si>
  <si>
    <t>Приложение 8</t>
  </si>
  <si>
    <t>Приложение 9</t>
  </si>
  <si>
    <t>Приложение 10</t>
  </si>
  <si>
    <t>Исполнено в 2023 году</t>
  </si>
  <si>
    <t>Испол-нение расходов в 2023 году, тыс. руб.</t>
  </si>
  <si>
    <t>2023 год</t>
  </si>
  <si>
    <t>экономия по результатам торгов</t>
  </si>
  <si>
    <t>Субсидии бюджетам муниципальных образований на создание условий для предоставления горячего питания обучающимся общеобразовательных организаций</t>
  </si>
  <si>
    <t>Субсидии бюджетам муниципальных образований края на проведение мероприятий по обеспечению антитеррористической защищенности объектов образования</t>
  </si>
  <si>
    <t>EВ51790</t>
  </si>
  <si>
    <t xml:space="preserve">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</si>
  <si>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Преображенский сельсовет (капитальный ремонт в котельной с. Преображенка с заменой технологического оборудования)</t>
  </si>
  <si>
    <t>R5190</t>
  </si>
  <si>
    <t>государственная поддержка лучших сельских учреждений культуры</t>
  </si>
  <si>
    <t>субсидии на государственную поддержку отрасли культуры (модернизация библиотек в части комплектования книжных фондов) ФБ и КБ</t>
  </si>
  <si>
    <t>Софинансирование в размере доходов, полученных от самооблажения граждан</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</si>
  <si>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</si>
  <si>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ГП «Содействие органам местного самоуправления в формировании современной городской среды»</t>
  </si>
  <si>
    <t>Иные межбюджетные трансферты бюджетам муниципальных образований на софинансирование муниципальных программ формирования современной городской (сельской) среды в поселениях</t>
  </si>
  <si>
    <t>экономия по результатам аукционов</t>
  </si>
  <si>
    <t>средства перечислены в бюджеты поселений (площадь обработки 65,37 га.)</t>
  </si>
  <si>
    <t>приобретение жилья детям-сиротам - 2 квартиры</t>
  </si>
  <si>
    <t>МКУ "УСиЖКХ Ачинского района" - экономия по торгам</t>
  </si>
  <si>
    <t xml:space="preserve">Региональный проект «Дорожная сеть»/ Обустройство участков улично-дорожной сети вблизи образовательных организаций для обеспечения безопасности дорожного движения п. Малиновка </t>
  </si>
  <si>
    <t>A274820</t>
  </si>
  <si>
    <t>в том числе за счет средств РУСАЛА Причулымская СШ</t>
  </si>
  <si>
    <t>в том числе за счет средств РУСАЛА Ястребовская СШ</t>
  </si>
  <si>
    <t>содержание и ремонт дорог местного значения</t>
  </si>
  <si>
    <t>412</t>
  </si>
  <si>
    <t>614</t>
  </si>
  <si>
    <t>625</t>
  </si>
  <si>
    <t>635</t>
  </si>
  <si>
    <t>816</t>
  </si>
  <si>
    <t>615</t>
  </si>
  <si>
    <t>Фонд оплаты труда учреждений</t>
  </si>
  <si>
    <t>Иные выплаты персоналу учреждений, за исключением фонда оплаты труда</t>
  </si>
  <si>
    <t>Иные выплаты учреждений привлекаемым лицам</t>
  </si>
  <si>
    <t>Взносы по обязательному социальному страхованию на выплаты по оплате труда работников и иные выплаты работникам учреждений</t>
  </si>
  <si>
    <t xml:space="preserve"> Иные выплаты персоналу государственных (муниципальных) органов, за исключением фонда оплаты труда</t>
  </si>
  <si>
    <t xml:space="preserve"> Иные выплаты государственных (муниципальных) органов привлекаемым лицам</t>
  </si>
  <si>
    <t>Закупка товаров, работ и услуг в целях капитального ремонта государственного (муниципального) имущества</t>
  </si>
  <si>
    <t>Прочая закупка товаров, работ и услуг</t>
  </si>
  <si>
    <t>Приобретение товаров, работ и услуг в пользу граждан в целях их социального обеспечения</t>
  </si>
  <si>
    <t>Бюджетные инвестиции на приобретение объектов недвижимого имущества в государственную (муниципальную) собственность</t>
  </si>
  <si>
    <t xml:space="preserve"> Премии и гранты</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</si>
  <si>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</si>
  <si>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</si>
  <si>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</si>
  <si>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</si>
  <si>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Исполнение судебных актов Российской Федерации и мировых соглашений по возмещению причиненного вреда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</si>
  <si>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t>
  </si>
  <si>
    <t>Иные закупки товаров, работ, услуг для обеспечения государственных (муниципальных) нужд  (ВР 240)</t>
  </si>
  <si>
    <t>Межбюджетные трансферты (ВР 500)</t>
  </si>
  <si>
    <t>Предоставление субсидий бюджетным, автономным учреждениям и иным некоммерческим организациям (ВР 600)</t>
  </si>
  <si>
    <t>Обслуживание государственного (муниципального) долга (ВР 700)</t>
  </si>
  <si>
    <t>Расходы на заработную плату с начислениями за счет районного бюджета (без платных и ТОС, но с учет палат лагеря) в разрезе разделов бюджетной классификации за 2011-2023 годы, млн. руб.</t>
  </si>
  <si>
    <t>Обслуживание государственного (муниципального )долга</t>
  </si>
  <si>
    <t>Межбюджетные трансферты общего характера бюджетам бюджетной системы Российской Федерации</t>
  </si>
  <si>
    <t>Обслуживание государственного (муниципального) долга</t>
  </si>
  <si>
    <t>Обслуживание государственного  (муниципального) долга</t>
  </si>
  <si>
    <t>Межбюджетные трансферты общего характера бюджетам бюджетной системы РФ</t>
  </si>
  <si>
    <t>МБУ ДО  "СШ Ачинского района"</t>
  </si>
  <si>
    <t>МБУ ДО   "СШ Ачинского района"</t>
  </si>
  <si>
    <t>МБУ ДО "Спортивная школа Ачинского района"</t>
  </si>
  <si>
    <t>Расходы бюджетных учреждений на выполнение муниципального задания в 2013 - 2023 годы, тыс. руб.</t>
  </si>
  <si>
    <t>031</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</si>
  <si>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</si>
  <si>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10101130011000110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</si>
  <si>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</si>
  <si>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10102040011000110</t>
  </si>
  <si>
    <t>10102130011000110</t>
  </si>
  <si>
    <t>10102140011000110</t>
  </si>
  <si>
    <t>11109045050000120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</si>
  <si>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</si>
  <si>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11607090050000140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</si>
  <si>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</si>
  <si>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20219999052722150</t>
  </si>
  <si>
    <t>Прочие дотации бюджетам муниципальных образований края (на частичную компенсацию расходов на оплату труда работников муниципальных учреждений)</t>
  </si>
  <si>
    <t>20229999057436150</t>
  </si>
  <si>
    <t>Прочие субсидии бюджетам муниципальных районов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</si>
  <si>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20229999057454150</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</si>
  <si>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t>
  </si>
  <si>
    <t>Прочие субсидии бюджетам муниципальных районов (на поддержку деятельности муниципальных молодежных центров)</t>
  </si>
  <si>
    <t>20229999057470150</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</si>
  <si>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t>
  </si>
  <si>
    <t>20229999057559150</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</si>
  <si>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</si>
  <si>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</si>
  <si>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Субвенции бюджетам муниципальных районов на выполнение передаваемых полномочий субъектов Российской Федерации (на организации и осуществлению деятельности по опеке и попечительству )</t>
  </si>
  <si>
    <t>Субвенции бюджетам муниципальных районов на выполнение передаваемых полномочий субъектов Российской Федерации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</si>
  <si>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</si>
  <si>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20230024057587150</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</si>
  <si>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</si>
  <si>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t>
  </si>
  <si>
    <t>Субвенции бюджетам муниципальных районов на осуществление первичного воинского учета на территориях, где отсутствуют военные комиссариаты</t>
  </si>
  <si>
    <t>Межбюджетные трансферты, передаваемые бюджетам муниципальных районов из бюджетов поселений на осуществлении части полномочий по решению вопросов местного значения в соответствии с заключенными соглашениями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</si>
  <si>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Межбюджетные трансферты, передаваемые бюджетам муниципальных районов из бюджетов поселений на осуществлении части полномочий по решению вопросов местного значения в соответствии с заключенными соглашениями (на осуществление руководства и управления в сфере установленных функций органов местного самоуправления поселений, переданных на уровень муниципального района)</t>
  </si>
  <si>
    <t>20245179050000150</t>
  </si>
  <si>
    <t>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</si>
  <si>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Прочие межбюджетные трансферты, передаваемые бюджетам муниципальных районов (за счет средств резервного фонда Правительства Красноярского края)</t>
  </si>
  <si>
    <t>21805030050000150</t>
  </si>
  <si>
    <t>Доходы бюджетов муниципальных районов от возврата иными организациями остатков субсидий прошлых лет</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</si>
  <si>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</si>
  <si>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Приложение 6</t>
  </si>
  <si>
    <t>Региональный проект "Создание условий для реализации творческого потенциала нации («Творческие люди»)"/  Поддержка творческих фестивалей и конкурсов, в том числе для детей и молодёжи (МБУК "ЦКС" Ачинского района (приобретение обуви, кокошников, костюмов народных и сценических, одежды для танцевальных и художественных коллективов))</t>
  </si>
  <si>
    <t>Наименование национального проекта</t>
  </si>
  <si>
    <t>Реализация проекта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получатели МБОУ "Горная СШ" и МБОУ "Малиновская СШ"</t>
  </si>
  <si>
    <t>Региональный проект "Создание условий для реализации творческого потенциала нации («Творческие люди»)"/ Гос. поддержка лучших сельских учреждений культуры, получателем стал Ястребовский СДК</t>
  </si>
  <si>
    <t>Исполнение расходов районного бюджета в разрезе разделов классификации расходов Российской Федерации в 2024 году</t>
  </si>
  <si>
    <t>Бюджетная роспись с учетом изменений на 2024 год</t>
  </si>
  <si>
    <t>Исполнено в 2024 году</t>
  </si>
  <si>
    <t>Процент исполнения уровня 2023 года</t>
  </si>
  <si>
    <t>Процент исполнения бюджетной росписи 2024 года</t>
  </si>
  <si>
    <t>Структура расходов районного бюджет в разрезе разделов классификации расходов Российской Федерации за 2020-2024 годы</t>
  </si>
  <si>
    <t>Испол-нение расходов в 2024 году, тыс. руб.</t>
  </si>
  <si>
    <t>2024 год</t>
  </si>
  <si>
    <t>Структура расходов районного бюджета в разрезе разделов бюджетной классификации за период 2016-2024 годы, %</t>
  </si>
  <si>
    <t>Расходы районного бюджета по содержанию и ремонту объектов ЖКХ в Ачинском районе в 2024 году</t>
  </si>
  <si>
    <t>Средства, предусмотренные на содержание и ремонт объектов ЖКХ в районном бюджете на 2024 год, руб.</t>
  </si>
  <si>
    <t>Исполнено в 2024 году, руб.</t>
  </si>
  <si>
    <t>Средства резервного фонда Правительства Красноярского края</t>
  </si>
  <si>
    <t>Поставка электродвигателя для угольного транспортера в котельную п. Горный</t>
  </si>
  <si>
    <t>Ремонт  дымососа ДН-11,2  в котельной  п. Горный, ул. Молодежная, 22В</t>
  </si>
  <si>
    <t>Ремонт дымососа ДН-11,2 (замена электродвигателя) в котельной п. Горный, ул. Молодежная,22В</t>
  </si>
  <si>
    <t>Капитальный ремонт сети ХВС п. Горный, ул. Юбилейная</t>
  </si>
  <si>
    <t>Капитальный ремонт линии электропередач в д. Карловка, ул. Зеленая</t>
  </si>
  <si>
    <t>Ремонт линии электропередач в д. Карловка, ул. Мира</t>
  </si>
  <si>
    <t>Ремонтно-восстановительные работы в котельной п. Горный, ул. Молодежная,22в с заменой технологического оборудования (нория, экономайзер, циклон, дымососы)</t>
  </si>
  <si>
    <t>Капитальный ремонт тепловой сети от ТК 15 до ТК 19 в п. Горный и Капитальный ремонт тепловой сети от ТК 19 до ТК 23 в п. Горный</t>
  </si>
  <si>
    <t>Капитальный ремонт водопроводной сети п. в Горный по ул. Юбилейная от дома №1 до дома №11</t>
  </si>
  <si>
    <t>Капитальный ремонт водопроводной сети п. Горный, ул. Центральная, от дома №18 до дома №32</t>
  </si>
  <si>
    <t>Ремонт водопроводной сети п. Тарутино, ул. Малиновая гора, от тепловой камеры у дома №7 до детского сада</t>
  </si>
  <si>
    <t>Капитальный ремонт в котельной п. Тарутино, кв. Заводской,6 с заменой технологического оборудования (дымосос ДН-9 правый)</t>
  </si>
  <si>
    <t>Ремонт дымососа (№1) с установкой электродвигателя  п. Тарутино, пер. Клубный, 8Б</t>
  </si>
  <si>
    <t>Ремонт дымососа (№2) с установкой электродвигателя  п. Тарутино, пер. Клубный, 8Б</t>
  </si>
  <si>
    <t>Ремонт дымососа с установкой электродвигателя, п. Тарутино, кв-л Заводской, 6</t>
  </si>
  <si>
    <t>Капитальный ремонт тепловой изоляции разводящего трубопровода ХВС водонапорной башни с. Покровка, ул. Центральная, 24в</t>
  </si>
  <si>
    <t>Капитальный ремонт котла КВм-1,5 п. Тарутино, квартал Заводской, 6</t>
  </si>
  <si>
    <t>Ремонт в котельной п. Тарутино, квартал Заводской,6 (отчистка котла №2)</t>
  </si>
  <si>
    <t>Ремонтно-восстановительные работы в котельной п. Тарутино,кв-л Заводской,6</t>
  </si>
  <si>
    <t>Ремонтно-восстановительные работы в котельной п. Тарутино, кв-л Заводской,6 с заменой технологического оборудования</t>
  </si>
  <si>
    <t>Капитальный ремонт водопроводной сети п. Тарутино, ул. Горная, от водонапорной башни до ВК-5</t>
  </si>
  <si>
    <t>Капитальный ремонт в котельной п. Белый Яр, ул. МПС,1а с заменой технологического оборудования (Дымосос ДН-9 левый)</t>
  </si>
  <si>
    <t>Ремонт павильона скважины в с. Белый Яр, ул. Школьная, 50А</t>
  </si>
  <si>
    <t>Капитальный ремонт тепловой сети в п. Белый Яр, ул. Цветочная</t>
  </si>
  <si>
    <t>Капитальный ремонт сети ХВС в с. Белый Яр, ул. Набережная, напротив дома №3</t>
  </si>
  <si>
    <t>Капитальный ремонт электрооборудования вентиляции котельной п. Белый Яр</t>
  </si>
  <si>
    <t>Ремонт дымососа ДН-9 с установкой электродвигателя (15квт на 1500 об/мин) на котельной п. Белый Яр</t>
  </si>
  <si>
    <t>Капитальный ремонт в котельной п. Белый Яр с заменой технологического оборудования (котел КВр-1,16 МВТ)</t>
  </si>
  <si>
    <t>Капитальный ремонт тепловой сети с. Белый Яр</t>
  </si>
  <si>
    <t>Капитальный ремонт тепловой сети п. Белый яр, от ТК-2 до МКД №4 и от ТК-3 до МКД №5</t>
  </si>
  <si>
    <t>Капитальный ремонт трубопровода ХВС в п. Ключи, ул. Кирова</t>
  </si>
  <si>
    <t>Ремонт дымососа ДН-9 с установкой электродвигателя (15квт на 1500 об/мин и заменой рабочего колеса) на котельной п. Ключи</t>
  </si>
  <si>
    <t>Капитальный ремонт водопроводной сети от ствола водонапорной башни до ВК-14 п. Ключи, ул. Большая Садовая</t>
  </si>
  <si>
    <t>Капитальный ремонт водопроводной сети п. Ключи, ул. Кирова, от ВК 1 до ВК 3</t>
  </si>
  <si>
    <t>Ремонтно-восстановительные работы комплекса здания и сооружений котельной п. Ключи, ул. Центральная,2а</t>
  </si>
  <si>
    <t>Ремонтно-восстановительные работы с заменой тепловой сети п. Ключи, ул. Ломоносова (левая сторона)</t>
  </si>
  <si>
    <t>Ремонт тепловой изоляции тепловой сети от здания котельной (компенсатора) ул. Школьная, до здания школы ул. Щетинкина, п. Причулымский</t>
  </si>
  <si>
    <t>Капитальный ремонт кровли котельной в п. Причулымский, ул. Просвещения, 19а</t>
  </si>
  <si>
    <t>Приобретение агрегата электронасосного с насосом в котельную п. Причулымский</t>
  </si>
  <si>
    <t>Капитальный ремонт водопроводных сетей от здания школы до ТК1 ул. Медицинская, п. Причулымский</t>
  </si>
  <si>
    <t>Капитальный ремонт тепловой сети п. Причулымский, ул. Ленина от д.№5 до №д.7</t>
  </si>
  <si>
    <t>Ремонт дымососа ДН-9 с заменой эл. двигателя и рабочего колеса (левый) на котельной в с. Ястребово</t>
  </si>
  <si>
    <t>Капитальный ремонт водопроводной сети п. Березовый, от ВК перекрестка ул.Центральная - ул.Новая , до ВК напротив дома № 4 по ул.Новая</t>
  </si>
  <si>
    <t>Ремонтно-восстановительные работы в котельной с. Ястребово, ул. Новая,4а с заменой технологического оборудования (газоходы, дымососы, циклон)</t>
  </si>
  <si>
    <t>Капитальный ремонт водопроводной сети с. Лапшиха</t>
  </si>
  <si>
    <t>Приобретение агрегатов ЭЦВ (глубинных насосов) для населенных пунктов на территории Ачинского района</t>
  </si>
  <si>
    <t>Выполнение работ по технической диагностике  обследования оборудования  на территории Ачинского района (оценка и утилизация металлолома)</t>
  </si>
  <si>
    <t>Подготовка технического задания для разработки проектно-сметной документации на строительство твердотопливной котельной в дер. Каменка Ачинского района</t>
  </si>
  <si>
    <t>Приобретение видеонаблюдения на котельные Ачинского района</t>
  </si>
  <si>
    <t>Составление гидрогеологического заключения о возможности водоснабжения деревни Карловка Ачинского района за счет подземных вод с целью бурения водозаборной скважины</t>
  </si>
  <si>
    <t>Проведение государственной экспертизы на псд и достоверность сменой стоимости для объекта " Строительство твердотопливной котельной д. Каменка"</t>
  </si>
  <si>
    <t>Разработка проектно-сметной документации на строительство твёрдотопливной котельной в д. Каменка Ачинского района</t>
  </si>
  <si>
    <t>Ремонтно-восстановительные работы комплекса здания и сооружений котельной п. Белый Яр, ул. МПС, зд.1а</t>
  </si>
  <si>
    <t>Расходы консолидированного бюджета по содержанию и ремонту объектов ЖКХ в Ачинском районе в 2024 году</t>
  </si>
  <si>
    <t>Средства резервного фонда Правительства Красноярского края (без софинансирования)</t>
  </si>
  <si>
    <t>Средства поселений (полномочия на уровень района не переданы Преображенский сельсовет)</t>
  </si>
  <si>
    <t xml:space="preserve"> Устройство сетей теплоснабжения до границ земельного участка Досугового центра в  с. Преображенка</t>
  </si>
  <si>
    <t>Выполнение работ по устройству сети водоснабжения</t>
  </si>
  <si>
    <t>Закупка электроматериалов</t>
  </si>
  <si>
    <t>Выполнение работ по капитальному ремонту наружных тепловых сетей с. Преображенка</t>
  </si>
  <si>
    <t>Капитальный ремонт в котельной с. Преображенка с заменой технологического оборудования (котел КВМ-1,5, транспортер, дымовая труба, циклон)</t>
  </si>
  <si>
    <t>Информация о софинансирование за счет средств местных бюджетов государственных программ Красноярского края в 2024 году (консолидированный бюджет Ачинского района)</t>
  </si>
  <si>
    <t>предусмотрено на 2024 год</t>
  </si>
  <si>
    <t>bные межбюджетные трансферты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t>
  </si>
  <si>
    <t>субсидии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t>
  </si>
  <si>
    <t>субсидии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</si>
  <si>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на приобретение оборудования в целях реализации мероприятий по модернизации школьных систем образования</t>
  </si>
  <si>
    <t>R7502</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</si>
  <si>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</si>
  <si>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Е15172</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</si>
  <si>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</si>
  <si>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R0500</t>
  </si>
  <si>
    <t>Субсидии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</si>
  <si>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 xml:space="preserve">ремонт объектов ЖКХ на территориях муниципальных образований Белоярского, Горного, Ключинского и Тарутинского сельсоветов </t>
  </si>
  <si>
    <t>субсидии края на создание пожарных водоемов</t>
  </si>
  <si>
    <t>субсидии на приобретение автономных дымовых пожарных извещателей отдельным категориям граждан в целях оснащения ими жилых помещений</t>
  </si>
  <si>
    <t>100 % освоение средств (плана мероприятий) в бюджетах сельских поселений</t>
  </si>
  <si>
    <t>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</si>
  <si>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иные межбюджетные трансферты на ликвидацию несанкционированных свалок</t>
  </si>
  <si>
    <t>иные межбюджетные трансферты на обустройство мест (площадок) накопления отходов потребления и (или) приобретение контейнерного оборудования</t>
  </si>
  <si>
    <t>организация пассажирских перевозок согласно утвержденного плана перевозок в министерстве транспорта края (фактическое колличество перевезенных пассажиров в 2024 году 143087 чел., фактический пробег с пассажирами 447169,7 км..)</t>
  </si>
  <si>
    <t>субсидии на обеспечение учреждений культуры специализированным автотранспортом для обслуживания населения, в том числе сельского населения</t>
  </si>
  <si>
    <t>А255195</t>
  </si>
  <si>
    <t>иные межбюджетные трансферты на устройство спортивных сооружений в сельской местности</t>
  </si>
  <si>
    <t>субсидии 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физкультурно-спортивного комплекса «Готов к труду и обороне» (ГТО)</t>
  </si>
  <si>
    <t>субсидии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</si>
  <si>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иные межбюджетные трансферты на поддержку физкультурно-спортивных клубов по месту жительства</t>
  </si>
  <si>
    <t>субсидии на развитие системы патриотического воспитания</t>
  </si>
  <si>
    <t>улучшили жилищные условия 2 семьям</t>
  </si>
  <si>
    <t>Дотации на частичную компенсацию расходов на повышение размеров оплаты труда работникам бюджетной сферы Красноярского края</t>
  </si>
  <si>
    <t xml:space="preserve"> - в бюджеты сельских поселений (доплата до МРОТ и на выплату краевой выплаты 3 тыс. руб. с учетом районного и северного коэ-ов и налогов)</t>
  </si>
  <si>
    <t>иные межбюджетные трансферты на финансовое обеспечение расходов на увеличение размеров оплаты труда отдельным категориям работников бюджетной сферы Красноярского края</t>
  </si>
  <si>
    <t>МКУ "УСиЖКХ Ачинского района"</t>
  </si>
  <si>
    <t>Исполнение за 2024 год расходов районного бюджета в разрезе получателей</t>
  </si>
  <si>
    <t>Процент исполнения к 2023 году</t>
  </si>
  <si>
    <t>содержание администрации Ачинского района</t>
  </si>
  <si>
    <t xml:space="preserve">Администрация Ачинского района </t>
  </si>
  <si>
    <t>Непрограммные расходы отдельных органов исполнительной власти Красноярского края</t>
  </si>
  <si>
    <t>ГП края «Создание условий для обеспечения доступным и комфортным жильем граждан»</t>
  </si>
  <si>
    <t>МБУ ДО "СШ Ачинского района";  МБУ МЦ Навигатор (достижение запланированного уровня заработной платы отдельных категорий работников)</t>
  </si>
  <si>
    <t xml:space="preserve"> - на частичную компенсациюна повышение оплаты труда, на увеличение (индексацию) оплаты труда отдельным категориям работников бюджетной сферы края (районный бюджет)</t>
  </si>
  <si>
    <t>ОМСУ администраций сельских поселений (с учетом обслуживающего персонала и работников пожарных постов)</t>
  </si>
  <si>
    <t>ОМСУ района; казенные, бюджетные и автономное муниципальные учреждения района</t>
  </si>
  <si>
    <t>доплата до МРОТ и выплату краевой доплаты в размере 3 тыс. руб. с районным и северным коэфф-ом и начислениями)</t>
  </si>
  <si>
    <t>работники культуры (на уровень заработной платы)</t>
  </si>
  <si>
    <t>педагоги дополнительного образования (на уровень заработной платы)</t>
  </si>
  <si>
    <t xml:space="preserve"> По данным отчета в минфин края расходы на краевую выплату и доплату работникам бюджетной сферы до уровня МРОТ за 2024 год составили 49571,1 тыс.руб. среднесписочная численность 671,5 чел. (консолидированный бюджет без учета работников, оплата которых осуществляется за счет целевых субвенций) (разница между 25988 и 30788 с 01.01.2024).</t>
  </si>
  <si>
    <t>использование средств резервного фонда района (в 2024 году поддержка семей участников СВО)</t>
  </si>
  <si>
    <t>содержание мест накопления ТКО и ликвидация несанкционированных свалок (в 2023 г. средства РФ края)</t>
  </si>
  <si>
    <t>поощрение лучших работников отросли культура</t>
  </si>
  <si>
    <t>приобретение систем оповещения населения</t>
  </si>
  <si>
    <t>прочие расходы администрации района (членские взносы в ассоциации, соревнования предприятий сельского хозяйства, уничтожение дикорастущей конопли, МП Общественный порядок, остатки РФ)</t>
  </si>
  <si>
    <t>в 2024 году средства РУСАЛА (учет в учреждении как безвозмездные пожертвования)</t>
  </si>
  <si>
    <t>в том числе за счет средств РУСАЛА (2023 год)</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</si>
  <si>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</si>
  <si>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в том числе за счет средств РУСАЛА Лапшихинская СШ </t>
  </si>
  <si>
    <t>в том числе за счет средств РУСАЛА Преображенская СШ</t>
  </si>
  <si>
    <t>средства РУСАЛА Горная СШ в 2024 году (учет в учреждении как безвозмездные пожертвования)</t>
  </si>
  <si>
    <t>содержание объектов ЖКХ (средства РФ района 2023 год)</t>
  </si>
  <si>
    <t>Исполнение расходов районного бюджета в 2024 году в разрезе видов расходов</t>
  </si>
  <si>
    <t>414</t>
  </si>
  <si>
    <t>Процент исполнения 2024 года</t>
  </si>
  <si>
    <t>Абсолютные отклонения 2024 года</t>
  </si>
  <si>
    <t>о выполнении муниципальных заданий муниципальными учреждениями за 2024 год</t>
  </si>
  <si>
    <t xml:space="preserve"> -</t>
  </si>
  <si>
    <t>Использование бюджетных средств бюджетными учреждениями  в 2024 году</t>
  </si>
  <si>
    <t>Фактические расходы БУ и АУ  на выполнение муниципального задания в 2024 году (с учетом остатков на начало и конец года и доходов от платных услуг)</t>
  </si>
  <si>
    <r>
      <rPr>
        <b/>
        <sz val="8"/>
        <rFont val="Arial"/>
        <family val="2"/>
        <charset val="204"/>
      </rPr>
      <t>(доходы</t>
    </r>
    <r>
      <rPr>
        <sz val="8"/>
        <rFont val="Arial"/>
        <family val="2"/>
        <charset val="204"/>
      </rPr>
      <t xml:space="preserve"> и </t>
    </r>
    <r>
      <rPr>
        <b/>
        <sz val="8"/>
        <rFont val="Arial"/>
        <family val="2"/>
        <charset val="204"/>
      </rPr>
      <t>остатки</t>
    </r>
    <r>
      <rPr>
        <sz val="8"/>
        <rFont val="Arial"/>
        <family val="2"/>
        <charset val="204"/>
      </rPr>
      <t xml:space="preserve"> средств от оказания платных услуг и безвозм. поступлений на </t>
    </r>
    <r>
      <rPr>
        <b/>
        <sz val="8"/>
        <rFont val="Arial"/>
        <family val="2"/>
        <charset val="204"/>
      </rPr>
      <t>01.01.2024</t>
    </r>
    <r>
      <rPr>
        <sz val="8"/>
        <rFont val="Arial"/>
        <family val="2"/>
        <charset val="204"/>
      </rPr>
      <t xml:space="preserve"> и </t>
    </r>
    <r>
      <rPr>
        <b/>
        <sz val="8"/>
        <rFont val="Arial"/>
        <family val="2"/>
        <charset val="204"/>
      </rPr>
      <t>01.01.2025</t>
    </r>
    <r>
      <rPr>
        <sz val="8"/>
        <rFont val="Arial"/>
        <family val="2"/>
        <charset val="204"/>
      </rPr>
      <t>)</t>
    </r>
  </si>
  <si>
    <t>Расходы бюджетных учреждений за счет оказания платных услуг и безвозмездных пожертвований в 2013-2024 годы, тыс. руб.</t>
  </si>
  <si>
    <t>Районные муниципальные программы в 2024 году</t>
  </si>
  <si>
    <t>МП "Развитие образования  Ачинского района"(611,2 млн.руб.)</t>
  </si>
  <si>
    <t>МП "Реформирование и модернизация жилищно-коммунального хозяйства и повышение энергетической эффективности"(124,8 млн.руб.)</t>
  </si>
  <si>
    <t>МП "Защита населения и территорий Ачинского района от чрезвычайных ситуаций"(3,7 млн. руб.)</t>
  </si>
  <si>
    <t>МП "Развитие культуры Ачинского района" (108,1 млн. руб.)</t>
  </si>
  <si>
    <t>МП "Развитие физической культуры и спорта в Ачинском районе" (31 млн. руб.)</t>
  </si>
  <si>
    <t>МП "Молодёжь Ачинского района в XXI веке"(12,2 млн. руб.)</t>
  </si>
  <si>
    <t>МП "Создание благоприятных условий развития малого и среднего предпринимательства в Ачинском районе"(0,6 млн. руб.)</t>
  </si>
  <si>
    <t>МП "Развитие транспортной системы на территории Ачинского района" (48,3 млн. руб.)</t>
  </si>
  <si>
    <t>МП "Развитие сельского хозяйства и регулирование рынков сельскохозяйственной продукции в Ачинском районе"(5,7 млн. руб.)</t>
  </si>
  <si>
    <t>МП "Обеспечение доступным и комфортным жильём граждан Ачинского района" (0 млн. руб.)</t>
  </si>
  <si>
    <t>МП "Управление муниципальным имуществом Ачинского района"(1,6 млн. руб.)</t>
  </si>
  <si>
    <t>МП "Управление муниципальными финансами"(168,4 млн.руб.)</t>
  </si>
  <si>
    <t xml:space="preserve">МП "Обеспечение общественного порядка и противодействие коррупции"(1,3 млн. руб.) </t>
  </si>
  <si>
    <t>Непрограммные расходы Ачинского районного Совета депутатов (6,8 млн. руб.)</t>
  </si>
  <si>
    <t>Непрограммные расходы администрации Ачинского района (47 млн. руб.)</t>
  </si>
  <si>
    <t>Непрограммные расходы финансового управления администрации Ачинского района (4,7 млн. руб.)</t>
  </si>
  <si>
    <t>Непрограммные расходы МКУ "УСиЖКХ" Ачинского района (38,5 млн. руб.)</t>
  </si>
  <si>
    <t>Непрограммные расходы Ревизионной комиссии Ачинского района (2,2 млн. руб.)</t>
  </si>
  <si>
    <t>Бюджетные инвестиции в объекты капитального строительства государственной (муниципальной) собственности</t>
  </si>
  <si>
    <t>Е151720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</si>
  <si>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МКОУ "Лапшихинская СШ"</t>
  </si>
  <si>
    <t>Реализация проекта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получатели МБОУ "Белоярская СШ", МБОУ "ГорнаяСШ", МБОУ "Малиновская СШ", МКОУ "Большесалырская СШ", МКОУ "Ключинская СШ", МКОУ "Преображенская СШ", МКОУ "Причулымская СШ", МКОУ "Тарутинская СШ"</t>
  </si>
  <si>
    <t>Реализация национальных проектов на территории Ачинского района в 2019-2024 годах</t>
  </si>
  <si>
    <t>приобрели квартиры 2 детям-сиротам</t>
  </si>
  <si>
    <t xml:space="preserve">устранение предписаний надзорных органов в МКОУ "Большесалырская СШ" - текущие ремонты фундамента, отмостки, цоколя здания, входной группы, стен крыла средних и старших классов, фойе, электроосвещение крыла начальной школы, потолков крыла средних и старших классов, тамбура. </t>
  </si>
  <si>
    <t>в МКДОУ "Преображенский детский сад" - текущий ремонт полов в музыкальном зале младшей и старшей группах, ремонт навеса и вентиляции, замена дверных блоков, ремонт кровли основного строения и входных навесов в подвальное помещение,гидроизоляция фундамента здания</t>
  </si>
  <si>
    <t>в МКОУ "Ключинская СШ"  - выполнение работ по  изготовлению и монтажу ограждения территории школы металлическим забором</t>
  </si>
  <si>
    <t>НП "ОБРАЗОВАНИЕ" в МКОУ "Лапшихинская СШ" - создание и обеспечение функциональным центровым оборудованием естественно-научным и технологичным направлениям</t>
  </si>
  <si>
    <t>МКОУ "Ключинская СШ" - реализация мероприятий по модернизации школьных систем образазования (приобретение и установка специального оборудования)</t>
  </si>
  <si>
    <t>МКОУ "Лапшихинская СШ" - приобретение товаров для создания условий для оснащения (обновления материально-технической базы) оборудованием, средствами обучения и воспитания,в том числе осуществления образовательной деятельности по адаптивным основным общеобразовательным программам</t>
  </si>
  <si>
    <t>за поддержкой обратилось 2 субъекта МиСБ -  ООО "Флотилия" и ИП Глава (крестьянского) фермерского хозяйства Мамедов Эмиль Ильхам оглы; сохранено 3 рабочих места</t>
  </si>
  <si>
    <t xml:space="preserve"> Ключинский сельсовет - устройство пожарного водоема в д. Каменка (экономия по результатам аукционов)</t>
  </si>
  <si>
    <t>Администрация Ачинского района - приобретение автономных дымовых пожарных извещателей</t>
  </si>
  <si>
    <t>отловлено и осмотрено 67 животных, фактические расходы - расходы по выполнение государственных полномочий</t>
  </si>
  <si>
    <t>выполнение комплекса работ по ликвидации несанкционированных свалок в Ачинском районе</t>
  </si>
  <si>
    <t>МБУК ЦРБ Ачинского района (реализация творческого потенциала наций "Творческие люди" премия как лучшему работнику культуры Редько Наталья Анатольевна - заведующая Тарутинской сельской библиотеки)</t>
  </si>
  <si>
    <t>реализация НП "КУЛЬТУРА"  - МБУК "ЦКС Ачинского района" - создание условий для реализации творческого потенциала наций "Творческие люди" (получатель - Причулымский СДК (приобретение радиосистемы и оргтехники))</t>
  </si>
  <si>
    <t>МБУ МЦ "Навигатор" - приобретение формы для участников  "Юнармия", шкафа оружейного, винтовок пневматических и других расходных материалов</t>
  </si>
  <si>
    <t>Лапшихинский сельсовет  - приобретение электротоваров (прожектора светодиодные, светильники светодиодные)</t>
  </si>
  <si>
    <t>Администрация Ачинского района и Финансовое управление - приобретение оргтехники и офисной мебели</t>
  </si>
  <si>
    <t>в поселениях на решение вопросов местного значения (благоустройство территорий и содержание автомобильных дорог)</t>
  </si>
  <si>
    <t>РФ края</t>
  </si>
  <si>
    <t xml:space="preserve"> в МАУДО "Малиновский ДС" - ремонт кровли, системы отопления, полов и замена оконных блоков</t>
  </si>
  <si>
    <t>выплаты родителям части родительской платы за посещение детьми дошкольных учреждений (согласно заявлений 6 -ти родителей, обратившихся за компенсацией и соответствие полного пакета документов)</t>
  </si>
  <si>
    <t>выполнение государственных полномочий (численность детей 10 человек)</t>
  </si>
  <si>
    <t>выплаты 123 педагогическому работнику  общеобразовательных учреждений</t>
  </si>
  <si>
    <t>выплаты 8 педагогическим работникам  общеобразовательных учреждений</t>
  </si>
  <si>
    <t>расходы общеобразовательных учреждений на организацию горячего питания учеников с 1 по 4 классы  в количестве 493 учащихся</t>
  </si>
  <si>
    <t>в учреждении МКОУ "Большесалырская СШ" (оснащение пищеблоков оборудованием (шкафы холодильные, плита, водонагреватель, сковорода))</t>
  </si>
  <si>
    <t>реализация НП "ОБРАЗОВАНИЕ" в школах 8 человек по 0,5 ставки: МКОУ "Тарутинская СШ", МБОУ "Горная СШ", МБОУ "Малиновская СШ",МБОУ "Белоярская СШ",МКОУ "Большесалырская СШ", МКОУ "Ключинская СШ", МКОУ "Преображенская СШ" и МКОУ "Причулымская СШ"</t>
  </si>
  <si>
    <t>учреждения общего образования (школы) обеспечение питанием 273 обучающихся</t>
  </si>
  <si>
    <t>приобретение продуктов питания для обеспечения бесплатным питанием обучающихся с ограниченными возможностями здоровья 143 ребенка</t>
  </si>
  <si>
    <r>
      <t xml:space="preserve">организация летних площадок в 2024 году </t>
    </r>
    <r>
      <rPr>
        <u/>
        <sz val="8"/>
        <rFont val="Arial"/>
        <family val="2"/>
        <charset val="204"/>
      </rPr>
      <t>численность детей посещающих летнюю оздоровительную площадку 418 детей, кооме того выделено 39 путевок в оздоровительные учреждения и 9 путевок выделены опекаемым детям</t>
    </r>
    <r>
      <rPr>
        <sz val="8"/>
        <rFont val="Arial"/>
        <family val="2"/>
        <charset val="204"/>
      </rPr>
      <t>; софинансирование родителей план 858,0 тыс. руб. факт 675,0 тыс. рублей ( с учетом бюджетных учреждений)</t>
    </r>
  </si>
  <si>
    <t xml:space="preserve">МБУК ЦРБ </t>
  </si>
  <si>
    <t>МБУК "ЦКС Ачинского района" (число участников клубных формирований 2887 человек)</t>
  </si>
  <si>
    <t>МБУ ДО  "СШ Ачинского района" -(прирост лиц с ограниченными возможностями возрасло на 10 человек и составило 45 участников)</t>
  </si>
  <si>
    <t>МБУ ДО "СШ Ачинского района" - потребление спортивного инвентаря в спортивные клубы (количество граждан систематически занимающихся спортом по месту жительства в 2024 году вырасла и составила 1044 человек)</t>
  </si>
  <si>
    <t>МБУ ДО  "СШ Ачинского района" - планировалось плоскосное сооружение в п. Причулымский (торги не состоялись - недобросовестный подрядчик)</t>
  </si>
  <si>
    <t>МБУ МЦ "Навигатор" - подарочная продукция, приобретение оргтехники, расходных материаллов (организовано и проведено акций, адресной помощи, марафона и проектов 306 единиц)</t>
  </si>
  <si>
    <t>Региональный проект "Создание условий для реализации творческого потенциала нации («Творческие люди»)"/ Гос. поддержка лучших сельских учреждений культуры, получателем стал Причулымский СДК и заведующая Тарутинской сельской библиотеки Редько Наталья Анатольевна</t>
  </si>
  <si>
    <t>Итого</t>
  </si>
  <si>
    <t>Муниципальное казённое учреждение «Управление строительства и жилищно-коммунального хозяйства» Ачинского района</t>
  </si>
  <si>
    <t>Прочие межбюджетные трансферты, передаваемые бюджетам муниципальных районов (на устройство спортивных сооружений в сельской местности)</t>
  </si>
  <si>
    <t>20249999057848150</t>
  </si>
  <si>
    <t>Прочие межбюджетные трансферты, передаваемые бюджетам муниципальных районов (на ликвидацию несанкционированных свалок)</t>
  </si>
  <si>
    <t>20249999057690150</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</si>
  <si>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</si>
  <si>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</si>
  <si>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20249999057463150</t>
  </si>
  <si>
    <t>Прочие межбюджетные трансферты ,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t>
  </si>
  <si>
    <t>20249999051032150</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</si>
  <si>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</si>
  <si>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</si>
  <si>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20245050050000150</t>
  </si>
  <si>
    <t>Прочие субсидии бюджетам муниципальных районов (на приобретение извещателей дымовых автономных отдельным категориям граждан в целях оснащения ими жилых помещений)</t>
  </si>
  <si>
    <t>20229999057675150</t>
  </si>
  <si>
    <t>Прочие субсидии бюджетам муниципальных районов (на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физкультурно-спортивного комплекса «Готов к труду и обороне» (ГТО))</t>
  </si>
  <si>
    <t>20229999057674150</t>
  </si>
  <si>
    <t>Прочие субсидии бюджетам муниципальных районов (на обеспечение учреждений культуры специализированным автотранспортом для обслуживания населения, в том числе сельского населения)</t>
  </si>
  <si>
    <t>20229999057667150</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</si>
  <si>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</si>
  <si>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20229999057583150</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</si>
  <si>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</si>
  <si>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20229999057582150</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</si>
  <si>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</si>
  <si>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20229999051521150</t>
  </si>
  <si>
    <t>Субсидии бюджетам муниципальных районов на реализацию мероприятий по модернизации школьных систем образования</t>
  </si>
  <si>
    <t>20225750050000150</t>
  </si>
  <si>
    <t>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</si>
  <si>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20225172050000150</t>
  </si>
  <si>
    <t>Прочие безвозмездные поступления от негосударственных организаций в бюджеты муниципальных районов ( по договору пожертвования МКОУ "Преображенская СШ")</t>
  </si>
  <si>
    <t>20405099053696150</t>
  </si>
  <si>
    <t>Прочие безвозмездные поступления от негосударственных организаций в бюджеты муниципальных районов ( по договору пожертвования МКОУ "Лапшихинская СШ")</t>
  </si>
  <si>
    <t>20405099053694150</t>
  </si>
  <si>
    <t>Доходы, поступающие в порядке возмещения расходов, понесенных в связи с эксплуатацией имущества муниципальных районов</t>
  </si>
  <si>
    <t>11302065050000130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</si>
  <si>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</si>
  <si>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</si>
  <si>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10803010010000110</t>
  </si>
  <si>
    <t>Налог, взимаемый в связи с применением патентной системы налогообложения, зачисляемый в бюджеты муниципальных районов</t>
  </si>
  <si>
    <t>10504020020000110</t>
  </si>
  <si>
    <t xml:space="preserve">Единый налог на вмененный доход для отдельных видов деятельности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</si>
  <si>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</si>
  <si>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10501021010000110</t>
  </si>
  <si>
    <t>10501011010000110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</si>
  <si>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</si>
  <si>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</si>
  <si>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</si>
  <si>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</si>
  <si>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</si>
  <si>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</si>
  <si>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</si>
  <si>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</si>
  <si>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</si>
  <si>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10102020010000110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</si>
  <si>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</si>
  <si>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</si>
  <si>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11601193010000140</t>
  </si>
  <si>
    <t>178</t>
  </si>
  <si>
    <t>Агентство по гражданской обороне, чрезвычайным ситуациям и пожарной безопасности Красноярского края</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</si>
  <si>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</si>
  <si>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081</t>
  </si>
  <si>
    <t>Федеральная служба по ветеринарному и фитосанитарному надзору</t>
  </si>
  <si>
    <t>Плата за размещение твердых коммунальных отходов</t>
  </si>
  <si>
    <t xml:space="preserve">Енисейское межрегиональное управление Федеральной службы по надзору в сфере природопользования </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</si>
  <si>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</si>
  <si>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Министерство экологии Красноярского края </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</si>
  <si>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</si>
  <si>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11105430050000120</t>
  </si>
  <si>
    <t>Министерство природных ресурсов и лесного комплекса Красноярского края</t>
  </si>
  <si>
    <t xml:space="preserve">Управление делами Губернатора и Правительства Красноярского края </t>
  </si>
  <si>
    <t>№ строки</t>
  </si>
  <si>
    <t>Администрирование доходов районного бюджета в 2024 году</t>
  </si>
  <si>
    <t>Приложение  1</t>
  </si>
  <si>
    <t>Утверждено решением о бюджете, тыс. руб.</t>
  </si>
  <si>
    <t>Уточнённый план, тыс. руб.</t>
  </si>
  <si>
    <t>Исполнено, тыс. руб.</t>
  </si>
  <si>
    <t>приобретение контейнерного оборудования для населенных пунктов Ачинского района (приобретено контейнерное оборудование (бункер накопитель для КГО) в количестве 21 ед.)</t>
  </si>
  <si>
    <t xml:space="preserve"> Ястребовский сельский совет - в с. Ястребово ремонт автомобильных дорог 816 м. ул. Школьная, Набережная и Береговая </t>
  </si>
  <si>
    <r>
      <t xml:space="preserve">средства поступили и израсходованы в бюджетах сельских поселений на катитальные ремонты автомобильных дорог общего пользования местного значения </t>
    </r>
    <r>
      <rPr>
        <u/>
        <sz val="8"/>
        <rFont val="Arial"/>
        <family val="2"/>
        <charset val="204"/>
      </rPr>
      <t>(выполнено работ в размере 2,153 км.)</t>
    </r>
  </si>
  <si>
    <t>Таблица 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</si>
</sst>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00_-;\-* #,##0.00_-;_-* &quot;-&quot;??_-;_-@_-"/>
    <numFmt numFmtId="165" formatCode="_(* #,##0.00_);_(* \(#,##0.00\);_(* &quot;-&quot;??_);_(@_)"/>
    <numFmt numFmtId="166" formatCode="_-* #,##0.0_р_._-;\-* #,##0.0_р_._-;_-* &quot;-&quot;??_р_._-;_-@_-"/>
    <numFmt numFmtId="167" formatCode="_(* #,##0.0_);_(* \(#,##0.0\);_(* &quot;-&quot;??_);_(@_)"/>
    <numFmt numFmtId="168" formatCode="_-* #,##0.0_р_._-;\-* #,##0.0_р_._-;_-* &quot;-&quot;?_р_._-;_-@_-"/>
    <numFmt numFmtId="169" formatCode="0.0"/>
    <numFmt numFmtId="170" formatCode="_(* #,##0_);_(* \(#,##0\);_(* &quot;-&quot;??_);_(@_)"/>
    <numFmt numFmtId="171" formatCode="#,##0.0_р_."/>
    <numFmt numFmtId="172" formatCode="#,##0.0"/>
    <numFmt numFmtId="173" formatCode="?"/>
    <numFmt numFmtId="174" formatCode="_-* #,##0.0\ _₽_-;\-* #,##0.0\ _₽_-;_-* &quot;-&quot;?\ _₽_-;_-@_-"/>
    <numFmt numFmtId="175" formatCode="_(* #,##0.00000_);_(* \(#,##0.00000\);_(* &quot;-&quot;??_);_(@_)"/>
    <numFmt numFmtId="176" formatCode="#,##0.00_ ;\-#,##0.00\ "/>
    <numFmt numFmtId="177" formatCode="#,##0.0_ ;\-#,##0.0\ "/>
    <numFmt numFmtId="178" formatCode="_-* #,##0.0_-;\-* #,##0.0_-;_-* &quot;-&quot;??_-;_-@_-"/>
  </numFmts>
  <fonts count="81" x14ac:knownFonts="1">
    <font>
      <sz val="10"/>
      <name val="Arial"/>
    </font>
    <font>
      <sz val="10"/>
      <name val="Arial"/>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sz val="10"/>
      <name val="Arial Cyr"/>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0"/>
      <name val="Arial Cyr"/>
      <charset val="204"/>
    </font>
    <font>
      <sz val="10"/>
      <name val="Arial"/>
      <family val="2"/>
      <charset val="204"/>
    </font>
    <font>
      <sz val="8"/>
      <name val="Arial"/>
      <family val="2"/>
      <charset val="204"/>
    </font>
    <font>
      <b/>
      <sz val="10"/>
      <name val="Arial"/>
      <family val="2"/>
      <charset val="204"/>
    </font>
    <font>
      <sz val="8"/>
      <name val="Arial"/>
      <family val="2"/>
      <charset val="204"/>
    </font>
    <font>
      <b/>
      <sz val="8"/>
      <name val="Arial"/>
      <family val="2"/>
      <charset val="204"/>
    </font>
    <font>
      <b/>
      <i/>
      <sz val="8"/>
      <name val="Arial"/>
      <family val="2"/>
      <charset val="204"/>
    </font>
    <font>
      <i/>
      <sz val="8"/>
      <name val="Arial"/>
      <family val="2"/>
      <charset val="204"/>
    </font>
    <font>
      <sz val="7"/>
      <name val="Arial"/>
      <family val="2"/>
      <charset val="204"/>
    </font>
    <font>
      <sz val="10"/>
      <name val="Times New Roman"/>
      <family val="1"/>
      <charset val="204"/>
    </font>
    <font>
      <b/>
      <sz val="9"/>
      <color indexed="81"/>
      <name val="Tahoma"/>
      <family val="2"/>
      <charset val="204"/>
    </font>
    <font>
      <sz val="9"/>
      <color indexed="81"/>
      <name val="Tahoma"/>
      <family val="2"/>
      <charset val="204"/>
    </font>
    <font>
      <b/>
      <sz val="11"/>
      <name val="Arial"/>
      <family val="2"/>
      <charset val="204"/>
    </font>
    <font>
      <i/>
      <sz val="10"/>
      <name val="Arial"/>
      <family val="2"/>
      <charset val="204"/>
    </font>
    <font>
      <b/>
      <i/>
      <sz val="10"/>
      <name val="Arial"/>
      <family val="2"/>
      <charset val="204"/>
    </font>
    <font>
      <b/>
      <sz val="12"/>
      <name val="Arial"/>
      <family val="2"/>
      <charset val="204"/>
    </font>
    <font>
      <i/>
      <sz val="7"/>
      <name val="Arial"/>
      <family val="2"/>
      <charset val="204"/>
    </font>
    <font>
      <b/>
      <sz val="10"/>
      <name val="Times New Roman"/>
      <family val="1"/>
      <charset val="204"/>
    </font>
    <font>
      <b/>
      <sz val="12"/>
      <name val="Times New Roman"/>
      <family val="1"/>
      <charset val="204"/>
    </font>
    <font>
      <u/>
      <sz val="12"/>
      <name val="Times New Roman"/>
      <family val="1"/>
      <charset val="204"/>
    </font>
    <font>
      <sz val="12"/>
      <name val="Times New Roman"/>
      <family val="1"/>
      <charset val="204"/>
    </font>
    <font>
      <i/>
      <u/>
      <sz val="12"/>
      <name val="Times New Roman"/>
      <family val="1"/>
      <charset val="204"/>
    </font>
    <font>
      <sz val="10"/>
      <name val="Arial"/>
      <family val="2"/>
      <charset val="204"/>
    </font>
    <font>
      <sz val="11"/>
      <color rgb="FF000000"/>
      <name val="Calibri"/>
      <family val="2"/>
      <scheme val="minor"/>
    </font>
    <font>
      <sz val="11"/>
      <color theme="1"/>
      <name val="Calibri"/>
      <family val="2"/>
      <scheme val="minor"/>
    </font>
    <font>
      <b/>
      <sz val="10"/>
      <color rgb="FF000000"/>
      <name val="Arial Cyr"/>
    </font>
    <font>
      <b/>
      <sz val="8"/>
      <color theme="1"/>
      <name val="Times New Roman"/>
      <family val="1"/>
      <charset val="204"/>
    </font>
    <font>
      <sz val="11"/>
      <color theme="1"/>
      <name val="Times New Roman"/>
      <family val="1"/>
      <charset val="204"/>
    </font>
    <font>
      <sz val="7"/>
      <color rgb="FF000000"/>
      <name val="Times New Roman"/>
      <family val="1"/>
      <charset val="204"/>
    </font>
    <font>
      <sz val="8"/>
      <color rgb="FF000000"/>
      <name val="Times New Roman"/>
      <family val="1"/>
      <charset val="204"/>
    </font>
    <font>
      <sz val="12"/>
      <color rgb="FF000000"/>
      <name val="Times New Roman"/>
      <family val="1"/>
      <charset val="204"/>
    </font>
    <font>
      <sz val="8"/>
      <color theme="1"/>
      <name val="Times New Roman"/>
      <family val="1"/>
      <charset val="204"/>
    </font>
    <font>
      <sz val="12"/>
      <color theme="1"/>
      <name val="Times New Roman"/>
      <family val="1"/>
      <charset val="204"/>
    </font>
    <font>
      <b/>
      <sz val="11"/>
      <color theme="1"/>
      <name val="Times New Roman"/>
      <family val="1"/>
      <charset val="204"/>
    </font>
    <font>
      <b/>
      <sz val="8"/>
      <name val="Arial Cyr"/>
      <charset val="204"/>
    </font>
    <font>
      <sz val="11"/>
      <name val="Arial"/>
      <family val="2"/>
      <charset val="204"/>
    </font>
    <font>
      <u val="singleAccounting"/>
      <sz val="10"/>
      <name val="Arial"/>
      <family val="2"/>
      <charset val="204"/>
    </font>
    <font>
      <i/>
      <sz val="12"/>
      <name val="Times New Roman"/>
      <family val="1"/>
      <charset val="204"/>
    </font>
    <font>
      <i/>
      <sz val="9"/>
      <name val="Arial"/>
      <family val="2"/>
      <charset val="204"/>
    </font>
    <font>
      <b/>
      <sz val="14"/>
      <color theme="1"/>
      <name val="Times New Roman"/>
      <family val="1"/>
      <charset val="204"/>
    </font>
    <font>
      <sz val="14"/>
      <color theme="1"/>
      <name val="Times New Roman"/>
      <family val="1"/>
      <charset val="204"/>
    </font>
    <font>
      <sz val="11"/>
      <name val="Times New Roman"/>
      <family val="1"/>
      <charset val="204"/>
    </font>
    <font>
      <sz val="12"/>
      <name val="Arial Cyr"/>
      <charset val="204"/>
    </font>
    <font>
      <b/>
      <sz val="12"/>
      <name val="Arial Cyr"/>
      <charset val="204"/>
    </font>
    <font>
      <b/>
      <sz val="7"/>
      <color rgb="FF000000"/>
      <name val="Times New Roman"/>
      <family val="1"/>
      <charset val="204"/>
    </font>
    <font>
      <sz val="10"/>
      <name val="Arial"/>
      <family val="2"/>
      <charset val="204"/>
    </font>
    <font>
      <sz val="8.5"/>
      <name val="MS Sans Serif"/>
    </font>
    <font>
      <b/>
      <sz val="11"/>
      <name val="Times New Roman"/>
      <family val="1"/>
      <charset val="204"/>
    </font>
    <font>
      <sz val="9"/>
      <color theme="1"/>
      <name val="Times New Roman"/>
      <family val="1"/>
      <charset val="204"/>
    </font>
    <font>
      <b/>
      <sz val="12"/>
      <color theme="1"/>
      <name val="Times New Roman"/>
      <family val="1"/>
      <charset val="204"/>
    </font>
    <font>
      <b/>
      <sz val="7"/>
      <name val="Arial"/>
      <family val="2"/>
      <charset val="204"/>
    </font>
    <font>
      <sz val="10"/>
      <name val="Arial"/>
      <family val="2"/>
      <charset val="204"/>
    </font>
    <font>
      <sz val="12"/>
      <name val="Arial"/>
      <family val="2"/>
      <charset val="204"/>
    </font>
    <font>
      <u/>
      <sz val="8"/>
      <name val="Arial"/>
      <family val="2"/>
      <charset val="204"/>
    </font>
    <font>
      <b/>
      <sz val="9"/>
      <color theme="1"/>
      <name val="Times New Roman"/>
      <family val="1"/>
      <charset val="204"/>
    </font>
    <font>
      <b/>
      <sz val="12"/>
      <color rgb="FF000000"/>
      <name val="Times New Roman"/>
      <family val="1"/>
      <charset val="204"/>
    </font>
    <font>
      <b/>
      <sz val="9"/>
      <color indexed="81"/>
      <name val="Tahoma"/>
      <charset val="1"/>
    </font>
    <font>
      <i/>
      <u val="singleAccounting"/>
      <sz val="12"/>
      <name val="Times New Roman"/>
      <family val="1"/>
      <charset val="204"/>
    </font>
    <font>
      <sz val="10"/>
      <name val="Arial"/>
    </font>
    <font>
      <sz val="12"/>
      <color rgb="FF22272F"/>
      <name val="Times New Roman"/>
      <family val="1"/>
      <charset val="204"/>
    </font>
    <font>
      <sz val="14"/>
      <name val="Times New Roman"/>
      <family val="1"/>
      <charset val="204"/>
    </font>
  </fonts>
  <fills count="21">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s>
  <cellStyleXfs count="34">
    <xf numFmtId="0" fontId="0" fillId="0" borderId="0"/>
    <xf numFmtId="0" fontId="43" fillId="0" borderId="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10" borderId="0" applyNumberFormat="0" applyBorder="0" applyAlignment="0" applyProtection="0"/>
    <xf numFmtId="0" fontId="3" fillId="4" borderId="1" applyNumberFormat="0" applyAlignment="0" applyProtection="0"/>
    <xf numFmtId="0" fontId="4" fillId="11" borderId="2" applyNumberFormat="0" applyAlignment="0" applyProtection="0"/>
    <xf numFmtId="0" fontId="5" fillId="11" borderId="1"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12" borderId="7" applyNumberFormat="0" applyAlignment="0" applyProtection="0"/>
    <xf numFmtId="0" fontId="12" fillId="0" borderId="0" applyNumberFormat="0" applyFill="0" applyBorder="0" applyAlignment="0" applyProtection="0"/>
    <xf numFmtId="0" fontId="13" fillId="13" borderId="0" applyNumberFormat="0" applyBorder="0" applyAlignment="0" applyProtection="0"/>
    <xf numFmtId="0" fontId="21" fillId="0" borderId="0"/>
    <xf numFmtId="0" fontId="44" fillId="0" borderId="0"/>
    <xf numFmtId="0" fontId="6" fillId="0" borderId="0"/>
    <xf numFmtId="0" fontId="14" fillId="2" borderId="0" applyNumberFormat="0" applyBorder="0" applyAlignment="0" applyProtection="0"/>
    <xf numFmtId="0" fontId="15" fillId="0" borderId="0" applyNumberFormat="0" applyFill="0" applyBorder="0" applyAlignment="0" applyProtection="0"/>
    <xf numFmtId="0" fontId="6" fillId="14" borderId="8" applyNumberFormat="0" applyFont="0" applyAlignment="0" applyProtection="0"/>
    <xf numFmtId="0" fontId="16" fillId="0" borderId="9" applyNumberFormat="0" applyFill="0" applyAlignment="0" applyProtection="0"/>
    <xf numFmtId="0" fontId="17" fillId="0" borderId="0" applyNumberFormat="0" applyFill="0" applyBorder="0" applyAlignment="0" applyProtection="0"/>
    <xf numFmtId="165" fontId="1" fillId="0" borderId="0" applyFont="0" applyFill="0" applyBorder="0" applyAlignment="0" applyProtection="0"/>
    <xf numFmtId="165" fontId="42" fillId="0" borderId="0" applyFont="0" applyFill="0" applyBorder="0" applyAlignment="0" applyProtection="0"/>
    <xf numFmtId="0" fontId="18" fillId="3" borderId="0" applyNumberFormat="0" applyBorder="0" applyAlignment="0" applyProtection="0"/>
    <xf numFmtId="0" fontId="6" fillId="0" borderId="0"/>
    <xf numFmtId="164" fontId="65" fillId="0" borderId="0" applyFont="0" applyFill="0" applyBorder="0" applyAlignment="0" applyProtection="0"/>
    <xf numFmtId="164" fontId="71" fillId="0" borderId="0" applyFont="0" applyFill="0" applyBorder="0" applyAlignment="0" applyProtection="0"/>
    <xf numFmtId="164" fontId="78" fillId="0" borderId="0" applyFont="0" applyFill="0" applyBorder="0" applyAlignment="0" applyProtection="0"/>
  </cellStyleXfs>
  <cellXfs count="434">
    <xf numFmtId="0" fontId="0" fillId="0" borderId="0" xfId="0"/>
    <xf numFmtId="0" fontId="6" fillId="0" borderId="0" xfId="21"/>
    <xf numFmtId="0" fontId="0" fillId="0" borderId="10" xfId="0" applyBorder="1" applyAlignment="1">
      <alignment horizontal="center" vertical="center" wrapText="1"/>
    </xf>
    <xf numFmtId="0" fontId="21" fillId="0" borderId="10" xfId="0" applyFont="1" applyBorder="1" applyAlignment="1">
      <alignment horizontal="left" vertical="center" wrapText="1"/>
    </xf>
    <xf numFmtId="0" fontId="0" fillId="0" borderId="10" xfId="0" applyBorder="1" applyAlignment="1">
      <alignment horizontal="center" vertical="center" textRotation="90" wrapText="1"/>
    </xf>
    <xf numFmtId="0" fontId="21" fillId="0" borderId="0" xfId="0" applyFont="1"/>
    <xf numFmtId="0" fontId="21" fillId="0" borderId="10" xfId="0" applyFont="1" applyBorder="1" applyAlignment="1">
      <alignment horizontal="center" vertical="center" wrapText="1"/>
    </xf>
    <xf numFmtId="0" fontId="21" fillId="0" borderId="10" xfId="0" applyFont="1" applyBorder="1" applyAlignment="1">
      <alignment wrapText="1"/>
    </xf>
    <xf numFmtId="0" fontId="0" fillId="0" borderId="0" xfId="0" applyAlignment="1">
      <alignment horizontal="center"/>
    </xf>
    <xf numFmtId="0" fontId="0" fillId="0" borderId="0" xfId="0" applyAlignment="1">
      <alignment horizontal="center" wrapText="1"/>
    </xf>
    <xf numFmtId="0" fontId="0" fillId="0" borderId="10" xfId="0" applyBorder="1"/>
    <xf numFmtId="1" fontId="0" fillId="0" borderId="0" xfId="0" applyNumberFormat="1"/>
    <xf numFmtId="0" fontId="23" fillId="0" borderId="0" xfId="0" applyFont="1"/>
    <xf numFmtId="0" fontId="24" fillId="0" borderId="10" xfId="0" applyFont="1" applyBorder="1" applyAlignment="1">
      <alignment wrapText="1"/>
    </xf>
    <xf numFmtId="170" fontId="0" fillId="0" borderId="0" xfId="27" applyNumberFormat="1" applyFont="1"/>
    <xf numFmtId="169" fontId="0" fillId="0" borderId="0" xfId="0" applyNumberFormat="1"/>
    <xf numFmtId="0" fontId="45" fillId="0" borderId="0" xfId="0" applyFont="1" applyAlignment="1">
      <alignment horizontal="left" vertical="center" readingOrder="1"/>
    </xf>
    <xf numFmtId="0" fontId="0" fillId="0" borderId="0" xfId="0" applyAlignment="1">
      <alignment wrapText="1"/>
    </xf>
    <xf numFmtId="0" fontId="21" fillId="0" borderId="0" xfId="0" applyFont="1" applyAlignment="1">
      <alignment wrapText="1"/>
    </xf>
    <xf numFmtId="0" fontId="25" fillId="0" borderId="10" xfId="0" applyFont="1" applyBorder="1" applyAlignment="1">
      <alignment wrapText="1"/>
    </xf>
    <xf numFmtId="0" fontId="26" fillId="0" borderId="10" xfId="0" applyFont="1" applyBorder="1" applyAlignment="1">
      <alignment wrapText="1"/>
    </xf>
    <xf numFmtId="0" fontId="28" fillId="0" borderId="10" xfId="0" applyFont="1" applyBorder="1" applyAlignment="1">
      <alignment horizontal="center" vertical="center" textRotation="90" wrapText="1"/>
    </xf>
    <xf numFmtId="0" fontId="29" fillId="0" borderId="0" xfId="19" applyFont="1" applyProtection="1">
      <protection locked="0"/>
    </xf>
    <xf numFmtId="165" fontId="25" fillId="0" borderId="10" xfId="27" applyFont="1" applyBorder="1" applyAlignment="1">
      <alignment horizontal="center" vertical="center"/>
    </xf>
    <xf numFmtId="165" fontId="24" fillId="0" borderId="10" xfId="27" applyFont="1" applyBorder="1" applyAlignment="1">
      <alignment horizontal="center" vertical="center"/>
    </xf>
    <xf numFmtId="165" fontId="27" fillId="0" borderId="10" xfId="27" applyFont="1" applyBorder="1" applyAlignment="1">
      <alignment horizontal="center" vertical="center"/>
    </xf>
    <xf numFmtId="0" fontId="23" fillId="0" borderId="0" xfId="0" applyFont="1" applyAlignment="1">
      <alignment horizontal="right"/>
    </xf>
    <xf numFmtId="166" fontId="33" fillId="0" borderId="10" xfId="27" applyNumberFormat="1" applyFont="1" applyBorder="1"/>
    <xf numFmtId="167" fontId="23" fillId="0" borderId="10" xfId="0" applyNumberFormat="1" applyFont="1" applyBorder="1" applyAlignment="1">
      <alignment horizontal="center" vertical="center" wrapText="1"/>
    </xf>
    <xf numFmtId="167" fontId="23" fillId="0" borderId="10" xfId="27" applyNumberFormat="1" applyFont="1" applyBorder="1"/>
    <xf numFmtId="49" fontId="21" fillId="0" borderId="10" xfId="0" applyNumberFormat="1" applyFont="1" applyBorder="1" applyAlignment="1">
      <alignment horizontal="center" vertical="center" wrapText="1"/>
    </xf>
    <xf numFmtId="168" fontId="0" fillId="0" borderId="10" xfId="27" applyNumberFormat="1" applyFont="1" applyBorder="1" applyAlignment="1">
      <alignment vertical="center"/>
    </xf>
    <xf numFmtId="49" fontId="21" fillId="0" borderId="12" xfId="0" applyNumberFormat="1" applyFont="1" applyBorder="1" applyAlignment="1">
      <alignment horizontal="center" vertical="center" wrapText="1"/>
    </xf>
    <xf numFmtId="173" fontId="21" fillId="0" borderId="10" xfId="0" applyNumberFormat="1" applyFont="1" applyBorder="1" applyAlignment="1">
      <alignment horizontal="left" vertical="center" wrapText="1"/>
    </xf>
    <xf numFmtId="172" fontId="21" fillId="0" borderId="10" xfId="0" applyNumberFormat="1" applyFont="1" applyBorder="1" applyAlignment="1">
      <alignment horizontal="right" vertical="center" wrapText="1"/>
    </xf>
    <xf numFmtId="49" fontId="21" fillId="0" borderId="10" xfId="0" applyNumberFormat="1" applyFont="1" applyBorder="1" applyAlignment="1">
      <alignment horizontal="left" vertical="center" wrapText="1"/>
    </xf>
    <xf numFmtId="171" fontId="23" fillId="0" borderId="10" xfId="27" applyNumberFormat="1" applyFont="1" applyBorder="1" applyAlignment="1">
      <alignment horizontal="center" vertical="center" wrapText="1"/>
    </xf>
    <xf numFmtId="0" fontId="22" fillId="0" borderId="10" xfId="0" applyFont="1" applyBorder="1" applyAlignment="1">
      <alignment wrapText="1"/>
    </xf>
    <xf numFmtId="0" fontId="21" fillId="0" borderId="0" xfId="19" applyProtection="1">
      <protection locked="0"/>
    </xf>
    <xf numFmtId="167" fontId="32" fillId="0" borderId="10" xfId="27" applyNumberFormat="1" applyFont="1" applyFill="1" applyBorder="1" applyAlignment="1" applyProtection="1">
      <alignment horizontal="center" vertical="center" wrapText="1"/>
    </xf>
    <xf numFmtId="0" fontId="23" fillId="0" borderId="10" xfId="19" applyFont="1" applyBorder="1" applyAlignment="1" applyProtection="1">
      <alignment horizontal="left" vertical="center" wrapText="1"/>
      <protection locked="0"/>
    </xf>
    <xf numFmtId="167" fontId="23" fillId="0" borderId="10" xfId="27" applyNumberFormat="1" applyFont="1" applyFill="1" applyBorder="1" applyAlignment="1" applyProtection="1">
      <alignment horizontal="right" vertical="center" wrapText="1"/>
    </xf>
    <xf numFmtId="0" fontId="21" fillId="0" borderId="10" xfId="19" applyBorder="1" applyAlignment="1" applyProtection="1">
      <alignment horizontal="left" vertical="center" wrapText="1"/>
      <protection locked="0"/>
    </xf>
    <xf numFmtId="167" fontId="21" fillId="0" borderId="10" xfId="27" applyNumberFormat="1" applyFont="1" applyFill="1" applyBorder="1" applyAlignment="1" applyProtection="1">
      <alignment horizontal="right" vertical="center" wrapText="1"/>
      <protection locked="0"/>
    </xf>
    <xf numFmtId="167" fontId="21" fillId="0" borderId="10" xfId="27" applyNumberFormat="1" applyFont="1" applyFill="1" applyBorder="1" applyAlignment="1" applyProtection="1">
      <alignment horizontal="right" vertical="center" wrapText="1"/>
    </xf>
    <xf numFmtId="167" fontId="23" fillId="0" borderId="10" xfId="27" applyNumberFormat="1" applyFont="1" applyFill="1" applyBorder="1" applyAlignment="1" applyProtection="1">
      <alignment horizontal="right" vertical="center" wrapText="1"/>
      <protection locked="0"/>
    </xf>
    <xf numFmtId="167" fontId="21" fillId="0" borderId="13" xfId="27" applyNumberFormat="1" applyFont="1" applyFill="1" applyBorder="1" applyAlignment="1" applyProtection="1">
      <alignment vertical="center" wrapText="1"/>
    </xf>
    <xf numFmtId="166" fontId="21" fillId="0" borderId="10" xfId="27" applyNumberFormat="1" applyFont="1" applyBorder="1"/>
    <xf numFmtId="0" fontId="21" fillId="0" borderId="10" xfId="0" applyFont="1" applyBorder="1" applyAlignment="1">
      <alignment horizontal="center" vertical="center"/>
    </xf>
    <xf numFmtId="167" fontId="34" fillId="0" borderId="10" xfId="0" applyNumberFormat="1" applyFont="1" applyBorder="1" applyAlignment="1">
      <alignment horizontal="center" vertical="center" wrapText="1"/>
    </xf>
    <xf numFmtId="172" fontId="33" fillId="0" borderId="10" xfId="0" applyNumberFormat="1" applyFont="1" applyBorder="1" applyAlignment="1">
      <alignment horizontal="right" vertical="center" wrapText="1"/>
    </xf>
    <xf numFmtId="172" fontId="33" fillId="0" borderId="12" xfId="0" applyNumberFormat="1" applyFont="1" applyBorder="1" applyAlignment="1">
      <alignment horizontal="right" vertical="center" wrapText="1"/>
    </xf>
    <xf numFmtId="0" fontId="36" fillId="0" borderId="10" xfId="0" applyFont="1" applyBorder="1" applyAlignment="1">
      <alignment horizontal="center" vertical="center" wrapText="1"/>
    </xf>
    <xf numFmtId="1" fontId="0" fillId="0" borderId="0" xfId="27" applyNumberFormat="1" applyFont="1"/>
    <xf numFmtId="0" fontId="46" fillId="0" borderId="0" xfId="20" applyFont="1" applyAlignment="1">
      <alignment horizontal="left" vertical="center" indent="15"/>
    </xf>
    <xf numFmtId="0" fontId="47" fillId="0" borderId="0" xfId="20" applyFont="1"/>
    <xf numFmtId="0" fontId="44" fillId="0" borderId="0" xfId="20"/>
    <xf numFmtId="0" fontId="46" fillId="0" borderId="0" xfId="20" applyFont="1" applyAlignment="1">
      <alignment horizontal="center" vertical="center"/>
    </xf>
    <xf numFmtId="0" fontId="48" fillId="0" borderId="0" xfId="20" applyFont="1" applyAlignment="1">
      <alignment horizontal="left" vertical="center" indent="2"/>
    </xf>
    <xf numFmtId="0" fontId="49" fillId="15" borderId="22" xfId="20" applyFont="1" applyFill="1" applyBorder="1" applyAlignment="1">
      <alignment horizontal="center" vertical="center" wrapText="1"/>
    </xf>
    <xf numFmtId="0" fontId="50" fillId="0" borderId="23" xfId="20" applyFont="1" applyBorder="1" applyAlignment="1">
      <alignment vertical="center"/>
    </xf>
    <xf numFmtId="0" fontId="50" fillId="0" borderId="0" xfId="20" applyFont="1" applyAlignment="1">
      <alignment vertical="center"/>
    </xf>
    <xf numFmtId="0" fontId="51" fillId="0" borderId="0" xfId="20" applyFont="1"/>
    <xf numFmtId="0" fontId="21" fillId="0" borderId="0" xfId="0" applyFont="1" applyAlignment="1">
      <alignment horizontal="right"/>
    </xf>
    <xf numFmtId="0" fontId="22" fillId="0" borderId="10" xfId="0" applyFont="1" applyBorder="1" applyAlignment="1">
      <alignment horizontal="center" wrapText="1"/>
    </xf>
    <xf numFmtId="0" fontId="23" fillId="0" borderId="10" xfId="0" applyFont="1" applyBorder="1" applyAlignment="1">
      <alignment wrapText="1"/>
    </xf>
    <xf numFmtId="166" fontId="23" fillId="0" borderId="10" xfId="27" applyNumberFormat="1" applyFont="1" applyBorder="1"/>
    <xf numFmtId="169" fontId="23" fillId="0" borderId="10" xfId="0" applyNumberFormat="1" applyFont="1" applyBorder="1"/>
    <xf numFmtId="169" fontId="21" fillId="0" borderId="10" xfId="0" applyNumberFormat="1" applyFont="1" applyBorder="1"/>
    <xf numFmtId="0" fontId="27" fillId="0" borderId="10" xfId="0" applyFont="1" applyBorder="1" applyAlignment="1">
      <alignment wrapText="1"/>
    </xf>
    <xf numFmtId="0" fontId="29" fillId="0" borderId="0" xfId="21" applyFont="1" applyAlignment="1">
      <alignment horizontal="left" vertical="center" wrapText="1"/>
    </xf>
    <xf numFmtId="0" fontId="29" fillId="0" borderId="0" xfId="21" applyFont="1"/>
    <xf numFmtId="0" fontId="37" fillId="0" borderId="0" xfId="21" applyFont="1" applyAlignment="1">
      <alignment horizontal="center" vertical="center" wrapText="1"/>
    </xf>
    <xf numFmtId="0" fontId="29" fillId="0" borderId="0" xfId="21" applyFont="1" applyAlignment="1">
      <alignment horizontal="center" vertical="top" wrapText="1"/>
    </xf>
    <xf numFmtId="0" fontId="38" fillId="0" borderId="10" xfId="21" applyFont="1" applyBorder="1" applyAlignment="1">
      <alignment horizontal="center" vertical="center" wrapText="1"/>
    </xf>
    <xf numFmtId="0" fontId="38" fillId="0" borderId="10" xfId="21" applyFont="1" applyBorder="1" applyAlignment="1">
      <alignment horizontal="left" vertical="center" wrapText="1"/>
    </xf>
    <xf numFmtId="0" fontId="39" fillId="0" borderId="10" xfId="21" applyFont="1" applyBorder="1" applyAlignment="1">
      <alignment horizontal="left" vertical="center" wrapText="1"/>
    </xf>
    <xf numFmtId="167" fontId="40" fillId="0" borderId="10" xfId="27" applyNumberFormat="1" applyFont="1" applyBorder="1"/>
    <xf numFmtId="0" fontId="41" fillId="0" borderId="10" xfId="21" applyFont="1" applyBorder="1" applyAlignment="1">
      <alignment horizontal="left" vertical="center" wrapText="1"/>
    </xf>
    <xf numFmtId="0" fontId="40" fillId="0" borderId="10" xfId="21" applyFont="1" applyBorder="1" applyAlignment="1">
      <alignment horizontal="left" vertical="center" wrapText="1"/>
    </xf>
    <xf numFmtId="0" fontId="37" fillId="0" borderId="10" xfId="21" applyFont="1" applyBorder="1" applyAlignment="1">
      <alignment horizontal="center" vertical="center" wrapText="1"/>
    </xf>
    <xf numFmtId="0" fontId="40" fillId="0" borderId="0" xfId="0" applyFont="1"/>
    <xf numFmtId="0" fontId="38" fillId="0" borderId="0" xfId="0" applyFont="1"/>
    <xf numFmtId="0" fontId="40" fillId="0" borderId="0" xfId="0" applyFont="1" applyAlignment="1">
      <alignment horizontal="right"/>
    </xf>
    <xf numFmtId="0" fontId="40" fillId="0" borderId="10" xfId="0" applyFont="1" applyBorder="1" applyAlignment="1">
      <alignment horizontal="center" vertical="center" wrapText="1"/>
    </xf>
    <xf numFmtId="0" fontId="40" fillId="0" borderId="10" xfId="0" applyFont="1" applyBorder="1" applyAlignment="1">
      <alignment horizontal="center" vertical="center" textRotation="90" wrapText="1"/>
    </xf>
    <xf numFmtId="0" fontId="40" fillId="0" borderId="10" xfId="0" applyFont="1" applyBorder="1" applyAlignment="1">
      <alignment wrapText="1"/>
    </xf>
    <xf numFmtId="166" fontId="40" fillId="0" borderId="10" xfId="0" applyNumberFormat="1" applyFont="1" applyBorder="1"/>
    <xf numFmtId="0" fontId="38" fillId="0" borderId="0" xfId="0" applyFont="1" applyAlignment="1">
      <alignment horizontal="right"/>
    </xf>
    <xf numFmtId="167" fontId="40" fillId="0" borderId="10" xfId="27" applyNumberFormat="1" applyFont="1" applyBorder="1" applyAlignment="1"/>
    <xf numFmtId="167" fontId="40" fillId="0" borderId="10" xfId="27" applyNumberFormat="1" applyFont="1" applyBorder="1" applyAlignment="1">
      <alignment horizontal="center"/>
    </xf>
    <xf numFmtId="167" fontId="40" fillId="0" borderId="10" xfId="27" applyNumberFormat="1" applyFont="1" applyFill="1" applyBorder="1"/>
    <xf numFmtId="169" fontId="40" fillId="0" borderId="10" xfId="0" applyNumberFormat="1" applyFont="1" applyBorder="1" applyAlignment="1">
      <alignment horizontal="center"/>
    </xf>
    <xf numFmtId="0" fontId="40" fillId="0" borderId="10" xfId="0" applyFont="1" applyBorder="1"/>
    <xf numFmtId="0" fontId="40" fillId="0" borderId="10" xfId="0" applyFont="1" applyBorder="1" applyAlignment="1">
      <alignment horizontal="center"/>
    </xf>
    <xf numFmtId="165" fontId="40" fillId="0" borderId="10" xfId="27" applyFont="1" applyBorder="1"/>
    <xf numFmtId="165" fontId="40" fillId="0" borderId="10" xfId="27" applyFont="1" applyBorder="1" applyAlignment="1">
      <alignment horizontal="center"/>
    </xf>
    <xf numFmtId="0" fontId="20" fillId="0" borderId="21" xfId="0" applyFont="1" applyBorder="1" applyAlignment="1">
      <alignment wrapText="1"/>
    </xf>
    <xf numFmtId="0" fontId="20" fillId="0" borderId="21" xfId="0" applyFont="1" applyBorder="1"/>
    <xf numFmtId="167" fontId="21" fillId="0" borderId="0" xfId="27" applyNumberFormat="1" applyFont="1" applyFill="1" applyBorder="1" applyAlignment="1" applyProtection="1">
      <alignment horizontal="right" vertical="center" wrapText="1"/>
      <protection locked="0"/>
    </xf>
    <xf numFmtId="172" fontId="35" fillId="0" borderId="10" xfId="19" applyNumberFormat="1" applyFont="1" applyBorder="1" applyAlignment="1">
      <alignment horizontal="center"/>
    </xf>
    <xf numFmtId="165" fontId="27" fillId="0" borderId="10" xfId="27" applyFont="1" applyFill="1" applyBorder="1" applyAlignment="1">
      <alignment horizontal="center" vertical="center"/>
    </xf>
    <xf numFmtId="165" fontId="24" fillId="0" borderId="10" xfId="27" applyFont="1" applyFill="1" applyBorder="1" applyAlignment="1">
      <alignment horizontal="center" vertical="center"/>
    </xf>
    <xf numFmtId="0" fontId="54" fillId="0" borderId="10" xfId="21" applyFont="1" applyBorder="1" applyAlignment="1">
      <alignment horizontal="center" vertical="center" wrapText="1"/>
    </xf>
    <xf numFmtId="0" fontId="6" fillId="0" borderId="10" xfId="21" applyBorder="1"/>
    <xf numFmtId="172" fontId="23" fillId="0" borderId="10" xfId="19" applyNumberFormat="1" applyFont="1" applyBorder="1" applyAlignment="1">
      <alignment horizontal="left" wrapText="1"/>
    </xf>
    <xf numFmtId="167" fontId="55" fillId="0" borderId="10" xfId="27" applyNumberFormat="1" applyFont="1" applyFill="1" applyBorder="1" applyAlignment="1" applyProtection="1">
      <alignment horizontal="center" vertical="center" wrapText="1"/>
    </xf>
    <xf numFmtId="0" fontId="0" fillId="0" borderId="0" xfId="0" applyAlignment="1">
      <alignment vertical="center"/>
    </xf>
    <xf numFmtId="3" fontId="0" fillId="0" borderId="0" xfId="0" applyNumberFormat="1" applyAlignment="1">
      <alignment vertical="center"/>
    </xf>
    <xf numFmtId="0" fontId="21" fillId="0" borderId="0" xfId="0" applyFont="1" applyAlignment="1">
      <alignment vertical="center" wrapText="1"/>
    </xf>
    <xf numFmtId="0" fontId="21" fillId="0" borderId="0" xfId="0" applyFont="1" applyAlignment="1">
      <alignment horizontal="center" vertical="center"/>
    </xf>
    <xf numFmtId="170" fontId="21" fillId="0" borderId="0" xfId="27" applyNumberFormat="1" applyFont="1" applyFill="1" applyBorder="1" applyAlignment="1" applyProtection="1">
      <alignment horizontal="right" vertical="center" wrapText="1"/>
      <protection locked="0"/>
    </xf>
    <xf numFmtId="170" fontId="21" fillId="0" borderId="11" xfId="27" applyNumberFormat="1" applyFont="1" applyFill="1" applyBorder="1" applyAlignment="1" applyProtection="1">
      <alignment horizontal="right" vertical="center" wrapText="1"/>
      <protection locked="0"/>
    </xf>
    <xf numFmtId="170" fontId="55" fillId="0" borderId="11" xfId="27" applyNumberFormat="1" applyFont="1" applyFill="1" applyBorder="1" applyAlignment="1" applyProtection="1">
      <alignment horizontal="center" vertical="center" wrapText="1"/>
    </xf>
    <xf numFmtId="169" fontId="38" fillId="0" borderId="10" xfId="27" applyNumberFormat="1" applyFont="1" applyBorder="1"/>
    <xf numFmtId="169" fontId="40" fillId="0" borderId="10" xfId="27" applyNumberFormat="1" applyFont="1" applyBorder="1"/>
    <xf numFmtId="169" fontId="40" fillId="0" borderId="10" xfId="0" applyNumberFormat="1" applyFont="1" applyBorder="1"/>
    <xf numFmtId="0" fontId="29" fillId="0" borderId="10" xfId="0" applyFont="1" applyBorder="1" applyAlignment="1">
      <alignment wrapText="1"/>
    </xf>
    <xf numFmtId="0" fontId="6" fillId="0" borderId="10" xfId="21" applyBorder="1" applyAlignment="1">
      <alignment vertical="center" wrapText="1"/>
    </xf>
    <xf numFmtId="0" fontId="21" fillId="17" borderId="0" xfId="0" applyFont="1" applyFill="1" applyAlignment="1">
      <alignment vertical="center"/>
    </xf>
    <xf numFmtId="167" fontId="21" fillId="0" borderId="13" xfId="27" applyNumberFormat="1" applyFont="1" applyFill="1" applyBorder="1" applyAlignment="1" applyProtection="1">
      <alignment horizontal="right" vertical="center" wrapText="1"/>
    </xf>
    <xf numFmtId="0" fontId="40" fillId="16" borderId="10" xfId="0" applyFont="1" applyFill="1" applyBorder="1" applyAlignment="1">
      <alignment horizontal="left" vertical="center" wrapText="1"/>
    </xf>
    <xf numFmtId="169" fontId="40" fillId="0" borderId="10" xfId="27" applyNumberFormat="1" applyFont="1" applyFill="1" applyBorder="1"/>
    <xf numFmtId="0" fontId="6" fillId="0" borderId="12" xfId="21" applyBorder="1"/>
    <xf numFmtId="169" fontId="57" fillId="0" borderId="10" xfId="27" applyNumberFormat="1" applyFont="1" applyBorder="1"/>
    <xf numFmtId="0" fontId="21" fillId="0" borderId="12" xfId="19" applyBorder="1" applyAlignment="1" applyProtection="1">
      <alignment vertical="center" wrapText="1"/>
      <protection locked="0"/>
    </xf>
    <xf numFmtId="167" fontId="56" fillId="17" borderId="11" xfId="27" applyNumberFormat="1" applyFont="1" applyFill="1" applyBorder="1" applyAlignment="1" applyProtection="1">
      <alignment vertical="center" wrapText="1"/>
      <protection locked="0"/>
    </xf>
    <xf numFmtId="0" fontId="0" fillId="0" borderId="11" xfId="0" applyBorder="1" applyAlignment="1">
      <alignment horizontal="center" vertical="center"/>
    </xf>
    <xf numFmtId="0" fontId="21" fillId="0" borderId="10" xfId="19" applyBorder="1" applyAlignment="1" applyProtection="1">
      <alignment vertical="center" wrapText="1"/>
      <protection locked="0"/>
    </xf>
    <xf numFmtId="167" fontId="58" fillId="0" borderId="10" xfId="27" applyNumberFormat="1" applyFont="1" applyFill="1" applyBorder="1" applyAlignment="1" applyProtection="1">
      <alignment horizontal="right" vertical="center" wrapText="1"/>
      <protection locked="0"/>
    </xf>
    <xf numFmtId="0" fontId="58" fillId="0" borderId="10" xfId="19" applyFont="1" applyBorder="1" applyAlignment="1" applyProtection="1">
      <alignment vertical="center" wrapText="1"/>
      <protection locked="0"/>
    </xf>
    <xf numFmtId="0" fontId="33" fillId="0" borderId="10" xfId="0" applyFont="1" applyBorder="1" applyAlignment="1">
      <alignment wrapText="1"/>
    </xf>
    <xf numFmtId="165" fontId="27" fillId="0" borderId="0" xfId="27" applyFont="1" applyFill="1" applyBorder="1" applyAlignment="1">
      <alignment horizontal="center" vertical="center"/>
    </xf>
    <xf numFmtId="167" fontId="0" fillId="0" borderId="0" xfId="27" applyNumberFormat="1" applyFont="1"/>
    <xf numFmtId="0" fontId="51" fillId="16" borderId="10" xfId="20" applyFont="1" applyFill="1" applyBorder="1" applyAlignment="1">
      <alignment horizontal="left" vertical="center"/>
    </xf>
    <xf numFmtId="0" fontId="59" fillId="0" borderId="0" xfId="20" applyFont="1" applyAlignment="1">
      <alignment wrapText="1"/>
    </xf>
    <xf numFmtId="0" fontId="60" fillId="0" borderId="0" xfId="20" applyFont="1" applyAlignment="1">
      <alignment wrapText="1"/>
    </xf>
    <xf numFmtId="0" fontId="60" fillId="0" borderId="0" xfId="20" applyFont="1" applyAlignment="1">
      <alignment horizontal="right" wrapText="1"/>
    </xf>
    <xf numFmtId="0" fontId="59" fillId="0" borderId="0" xfId="20" applyFont="1" applyAlignment="1">
      <alignment horizontal="center" vertical="center" wrapText="1"/>
    </xf>
    <xf numFmtId="0" fontId="59" fillId="0" borderId="10" xfId="20" applyFont="1" applyBorder="1" applyAlignment="1">
      <alignment horizontal="center" vertical="center" wrapText="1"/>
    </xf>
    <xf numFmtId="0" fontId="60" fillId="0" borderId="10" xfId="20" applyFont="1" applyBorder="1" applyAlignment="1">
      <alignment horizontal="center" vertical="center" wrapText="1"/>
    </xf>
    <xf numFmtId="172" fontId="60" fillId="0" borderId="10" xfId="20" applyNumberFormat="1" applyFont="1" applyBorder="1" applyAlignment="1">
      <alignment horizontal="center" vertical="center" wrapText="1"/>
    </xf>
    <xf numFmtId="0" fontId="60" fillId="0" borderId="10" xfId="20" applyFont="1" applyBorder="1" applyAlignment="1">
      <alignment horizontal="center" vertical="top" wrapText="1"/>
    </xf>
    <xf numFmtId="0" fontId="59" fillId="0" borderId="10" xfId="20" applyFont="1" applyBorder="1" applyAlignment="1">
      <alignment wrapText="1"/>
    </xf>
    <xf numFmtId="172" fontId="59" fillId="0" borderId="10" xfId="20" applyNumberFormat="1" applyFont="1" applyBorder="1" applyAlignment="1">
      <alignment horizontal="center" wrapText="1"/>
    </xf>
    <xf numFmtId="172" fontId="60" fillId="0" borderId="0" xfId="20" applyNumberFormat="1" applyFont="1" applyAlignment="1">
      <alignment wrapText="1"/>
    </xf>
    <xf numFmtId="0" fontId="60" fillId="0" borderId="0" xfId="20" applyFont="1" applyAlignment="1">
      <alignment horizontal="left" vertical="center"/>
    </xf>
    <xf numFmtId="0" fontId="60" fillId="0" borderId="0" xfId="20" applyFont="1" applyAlignment="1">
      <alignment vertical="center" wrapText="1"/>
    </xf>
    <xf numFmtId="0" fontId="1" fillId="0" borderId="0" xfId="0" applyFont="1"/>
    <xf numFmtId="0" fontId="40" fillId="0" borderId="0" xfId="21" applyFont="1" applyAlignment="1">
      <alignment horizontal="left" vertical="center" wrapText="1"/>
    </xf>
    <xf numFmtId="0" fontId="40" fillId="0" borderId="0" xfId="21" applyFont="1"/>
    <xf numFmtId="0" fontId="62" fillId="0" borderId="0" xfId="21" applyFont="1"/>
    <xf numFmtId="0" fontId="63" fillId="0" borderId="10" xfId="21" applyFont="1" applyBorder="1"/>
    <xf numFmtId="169" fontId="21" fillId="0" borderId="10" xfId="27" applyNumberFormat="1" applyFont="1" applyBorder="1"/>
    <xf numFmtId="169" fontId="33" fillId="0" borderId="10" xfId="27" applyNumberFormat="1" applyFont="1" applyBorder="1"/>
    <xf numFmtId="0" fontId="1" fillId="0" borderId="0" xfId="0" applyFont="1" applyAlignment="1">
      <alignment vertical="center" wrapText="1"/>
    </xf>
    <xf numFmtId="0" fontId="1" fillId="0" borderId="10" xfId="19" applyFont="1" applyBorder="1" applyAlignment="1" applyProtection="1">
      <alignment horizontal="left" vertical="center" wrapText="1"/>
      <protection locked="0"/>
    </xf>
    <xf numFmtId="49" fontId="1" fillId="0" borderId="0" xfId="0" applyNumberFormat="1" applyFont="1" applyAlignment="1">
      <alignment horizontal="center" vertical="center"/>
    </xf>
    <xf numFmtId="0" fontId="1" fillId="0" borderId="12" xfId="19" applyFont="1" applyBorder="1" applyAlignment="1" applyProtection="1">
      <alignment horizontal="left" vertical="center" wrapText="1"/>
      <protection locked="0"/>
    </xf>
    <xf numFmtId="0" fontId="1" fillId="0" borderId="0" xfId="0" applyFont="1" applyAlignment="1">
      <alignment horizontal="center" vertical="center"/>
    </xf>
    <xf numFmtId="0" fontId="1" fillId="0" borderId="10" xfId="0" applyFont="1" applyBorder="1" applyAlignment="1">
      <alignment wrapText="1"/>
    </xf>
    <xf numFmtId="49" fontId="1" fillId="0" borderId="0" xfId="0" applyNumberFormat="1" applyFont="1"/>
    <xf numFmtId="167" fontId="33" fillId="0" borderId="10" xfId="27" applyNumberFormat="1" applyFont="1" applyFill="1" applyBorder="1" applyAlignment="1" applyProtection="1">
      <alignment horizontal="right" vertical="center" wrapText="1"/>
      <protection locked="0"/>
    </xf>
    <xf numFmtId="49" fontId="1" fillId="0" borderId="10" xfId="0" applyNumberFormat="1" applyFont="1" applyBorder="1" applyAlignment="1">
      <alignment horizontal="center" vertical="center" wrapText="1"/>
    </xf>
    <xf numFmtId="165" fontId="22" fillId="0" borderId="10" xfId="27" applyFont="1" applyFill="1" applyBorder="1" applyAlignment="1">
      <alignment horizontal="center" vertical="center"/>
    </xf>
    <xf numFmtId="0" fontId="1" fillId="0" borderId="0" xfId="0" applyFont="1" applyAlignment="1">
      <alignment wrapText="1"/>
    </xf>
    <xf numFmtId="0" fontId="1" fillId="0" borderId="0" xfId="0" applyFont="1" applyAlignment="1">
      <alignment horizontal="center" wrapText="1"/>
    </xf>
    <xf numFmtId="0" fontId="64" fillId="15" borderId="18" xfId="20" applyFont="1" applyFill="1" applyBorder="1" applyAlignment="1">
      <alignment horizontal="center" vertical="center" wrapText="1"/>
    </xf>
    <xf numFmtId="0" fontId="64" fillId="15" borderId="13" xfId="20" applyFont="1" applyFill="1" applyBorder="1" applyAlignment="1">
      <alignment horizontal="center" vertical="center" wrapText="1"/>
    </xf>
    <xf numFmtId="0" fontId="64" fillId="15" borderId="19" xfId="20" applyFont="1" applyFill="1" applyBorder="1" applyAlignment="1">
      <alignment horizontal="center" vertical="center" wrapText="1"/>
    </xf>
    <xf numFmtId="0" fontId="64" fillId="15" borderId="20" xfId="20" applyFont="1" applyFill="1" applyBorder="1" applyAlignment="1">
      <alignment horizontal="center" vertical="center" wrapText="1"/>
    </xf>
    <xf numFmtId="0" fontId="64" fillId="15" borderId="21" xfId="20" applyFont="1" applyFill="1" applyBorder="1" applyAlignment="1">
      <alignment horizontal="center" vertical="center" wrapText="1"/>
    </xf>
    <xf numFmtId="0" fontId="1" fillId="20" borderId="0" xfId="0" applyFont="1" applyFill="1" applyAlignment="1">
      <alignment horizontal="center" vertical="center" wrapText="1"/>
    </xf>
    <xf numFmtId="167" fontId="0" fillId="0" borderId="10" xfId="27" applyNumberFormat="1" applyFont="1" applyFill="1" applyBorder="1" applyAlignment="1">
      <alignment vertical="center"/>
    </xf>
    <xf numFmtId="167" fontId="33" fillId="0" borderId="10" xfId="27" applyNumberFormat="1" applyFont="1" applyFill="1" applyBorder="1" applyAlignment="1">
      <alignment vertical="center"/>
    </xf>
    <xf numFmtId="167" fontId="33" fillId="0" borderId="10" xfId="27" applyNumberFormat="1" applyFont="1" applyFill="1" applyBorder="1"/>
    <xf numFmtId="167" fontId="1" fillId="0" borderId="10" xfId="27" applyNumberFormat="1" applyFont="1" applyFill="1" applyBorder="1"/>
    <xf numFmtId="0" fontId="1" fillId="0" borderId="0" xfId="0" applyFont="1" applyAlignment="1">
      <alignment horizontal="center" vertical="center" wrapText="1"/>
    </xf>
    <xf numFmtId="0" fontId="40" fillId="0" borderId="0" xfId="0" applyFont="1" applyAlignment="1">
      <alignment vertical="top"/>
    </xf>
    <xf numFmtId="0" fontId="40" fillId="0" borderId="10" xfId="0" applyFont="1" applyBorder="1" applyAlignment="1">
      <alignment horizontal="justify" vertical="center"/>
    </xf>
    <xf numFmtId="49" fontId="61" fillId="16" borderId="10" xfId="0" applyNumberFormat="1" applyFont="1" applyFill="1" applyBorder="1" applyAlignment="1">
      <alignment horizontal="center" vertical="top" wrapText="1"/>
    </xf>
    <xf numFmtId="49" fontId="40" fillId="0" borderId="10" xfId="0" applyNumberFormat="1" applyFont="1" applyBorder="1" applyAlignment="1">
      <alignment horizontal="center" vertical="center" wrapText="1"/>
    </xf>
    <xf numFmtId="0" fontId="40" fillId="0" borderId="10" xfId="0" applyFont="1" applyBorder="1" applyAlignment="1">
      <alignment horizontal="center" vertical="center"/>
    </xf>
    <xf numFmtId="49" fontId="40" fillId="0" borderId="10" xfId="0" applyNumberFormat="1" applyFont="1" applyBorder="1" applyAlignment="1">
      <alignment horizontal="center" vertical="top" wrapText="1"/>
    </xf>
    <xf numFmtId="0" fontId="6" fillId="0" borderId="10" xfId="21" applyBorder="1" applyAlignment="1">
      <alignment wrapText="1"/>
    </xf>
    <xf numFmtId="0" fontId="64" fillId="15" borderId="10" xfId="20" applyFont="1" applyFill="1" applyBorder="1" applyAlignment="1">
      <alignment horizontal="center" vertical="center" wrapText="1"/>
    </xf>
    <xf numFmtId="0" fontId="70" fillId="0" borderId="10" xfId="0" applyFont="1" applyBorder="1" applyAlignment="1">
      <alignment horizontal="center" vertical="center" textRotation="90" wrapText="1"/>
    </xf>
    <xf numFmtId="0" fontId="40" fillId="16" borderId="13" xfId="0" applyFont="1" applyFill="1" applyBorder="1" applyAlignment="1">
      <alignment horizontal="left" vertical="center" wrapText="1"/>
    </xf>
    <xf numFmtId="49" fontId="1" fillId="0" borderId="10" xfId="0" applyNumberFormat="1" applyFont="1" applyBorder="1" applyAlignment="1">
      <alignment horizontal="left" vertical="center" wrapText="1"/>
    </xf>
    <xf numFmtId="0" fontId="40" fillId="16" borderId="10" xfId="0" applyFont="1" applyFill="1" applyBorder="1" applyAlignment="1">
      <alignment vertical="center" wrapText="1"/>
    </xf>
    <xf numFmtId="165" fontId="38" fillId="0" borderId="10" xfId="27" applyFont="1" applyBorder="1"/>
    <xf numFmtId="165" fontId="40" fillId="18" borderId="10" xfId="27" applyFont="1" applyFill="1" applyBorder="1"/>
    <xf numFmtId="165" fontId="40" fillId="0" borderId="10" xfId="27" applyFont="1" applyFill="1" applyBorder="1"/>
    <xf numFmtId="165" fontId="40" fillId="19" borderId="10" xfId="27" applyFont="1" applyFill="1" applyBorder="1"/>
    <xf numFmtId="0" fontId="59" fillId="0" borderId="0" xfId="20" applyFont="1" applyAlignment="1">
      <alignment horizontal="right" wrapText="1"/>
    </xf>
    <xf numFmtId="170" fontId="1" fillId="17" borderId="0" xfId="27" applyNumberFormat="1" applyFont="1" applyFill="1" applyBorder="1" applyAlignment="1" applyProtection="1">
      <alignment horizontal="right" vertical="center" wrapText="1"/>
      <protection locked="0"/>
    </xf>
    <xf numFmtId="0" fontId="1" fillId="17" borderId="0" xfId="0" applyFont="1" applyFill="1" applyAlignment="1">
      <alignment vertical="center"/>
    </xf>
    <xf numFmtId="165" fontId="21" fillId="0" borderId="10" xfId="27" applyFont="1" applyFill="1" applyBorder="1" applyAlignment="1" applyProtection="1">
      <alignment horizontal="right" vertical="center" wrapText="1"/>
    </xf>
    <xf numFmtId="165" fontId="21" fillId="0" borderId="10" xfId="27" applyFont="1" applyFill="1" applyBorder="1" applyAlignment="1" applyProtection="1">
      <alignment horizontal="right" vertical="center" wrapText="1"/>
      <protection locked="0"/>
    </xf>
    <xf numFmtId="169" fontId="33" fillId="0" borderId="10" xfId="27" applyNumberFormat="1" applyFont="1" applyBorder="1" applyAlignment="1">
      <alignment horizontal="center"/>
    </xf>
    <xf numFmtId="0" fontId="27" fillId="20" borderId="10" xfId="0" applyFont="1" applyFill="1" applyBorder="1" applyAlignment="1">
      <alignment wrapText="1"/>
    </xf>
    <xf numFmtId="0" fontId="1" fillId="0" borderId="10" xfId="0" applyFont="1" applyBorder="1" applyAlignment="1">
      <alignment horizontal="center" vertical="center" wrapText="1"/>
    </xf>
    <xf numFmtId="49" fontId="1" fillId="0" borderId="12" xfId="0" applyNumberFormat="1" applyFont="1" applyBorder="1" applyAlignment="1">
      <alignment horizontal="center" vertical="center" wrapText="1"/>
    </xf>
    <xf numFmtId="167" fontId="1" fillId="0" borderId="10" xfId="27" applyNumberFormat="1" applyFont="1" applyBorder="1" applyAlignment="1">
      <alignment vertical="center"/>
    </xf>
    <xf numFmtId="165" fontId="24" fillId="18" borderId="10" xfId="27" applyFont="1" applyFill="1" applyBorder="1" applyAlignment="1">
      <alignment horizontal="center" vertical="center"/>
    </xf>
    <xf numFmtId="165" fontId="27" fillId="18" borderId="10" xfId="27" applyFont="1" applyFill="1" applyBorder="1" applyAlignment="1">
      <alignment horizontal="center" vertical="center"/>
    </xf>
    <xf numFmtId="175" fontId="24" fillId="0" borderId="0" xfId="27" applyNumberFormat="1" applyFont="1" applyFill="1" applyBorder="1" applyAlignment="1">
      <alignment horizontal="center" vertical="center"/>
    </xf>
    <xf numFmtId="175" fontId="27" fillId="0" borderId="0" xfId="27" applyNumberFormat="1" applyFont="1" applyFill="1" applyBorder="1" applyAlignment="1">
      <alignment horizontal="center" vertical="center"/>
    </xf>
    <xf numFmtId="0" fontId="52" fillId="0" borderId="14" xfId="20" applyFont="1" applyBorder="1" applyAlignment="1">
      <alignment horizontal="center" vertical="center"/>
    </xf>
    <xf numFmtId="2" fontId="52" fillId="0" borderId="15" xfId="20" applyNumberFormat="1" applyFont="1" applyBorder="1" applyAlignment="1">
      <alignment horizontal="center" vertical="center"/>
    </xf>
    <xf numFmtId="2" fontId="52" fillId="0" borderId="37" xfId="20" applyNumberFormat="1" applyFont="1" applyBorder="1" applyAlignment="1">
      <alignment horizontal="center" vertical="center"/>
    </xf>
    <xf numFmtId="2" fontId="52" fillId="0" borderId="14" xfId="20" applyNumberFormat="1" applyFont="1" applyBorder="1" applyAlignment="1">
      <alignment horizontal="center" vertical="center"/>
    </xf>
    <xf numFmtId="0" fontId="52" fillId="0" borderId="26" xfId="20" applyFont="1" applyBorder="1" applyAlignment="1">
      <alignment horizontal="center"/>
    </xf>
    <xf numFmtId="2" fontId="52" fillId="0" borderId="24" xfId="20" applyNumberFormat="1" applyFont="1" applyBorder="1" applyAlignment="1">
      <alignment horizontal="center"/>
    </xf>
    <xf numFmtId="2" fontId="52" fillId="0" borderId="25" xfId="20" applyNumberFormat="1" applyFont="1" applyBorder="1" applyAlignment="1">
      <alignment horizontal="center"/>
    </xf>
    <xf numFmtId="4" fontId="52" fillId="0" borderId="10" xfId="20" applyNumberFormat="1" applyFont="1" applyBorder="1" applyAlignment="1">
      <alignment horizontal="center" vertical="center"/>
    </xf>
    <xf numFmtId="4" fontId="69" fillId="0" borderId="10" xfId="20" applyNumberFormat="1" applyFont="1" applyBorder="1" applyAlignment="1">
      <alignment horizontal="center"/>
    </xf>
    <xf numFmtId="0" fontId="40" fillId="0" borderId="10" xfId="0" applyFont="1" applyBorder="1" applyAlignment="1">
      <alignment horizontal="justify" vertical="center" textRotation="90"/>
    </xf>
    <xf numFmtId="0" fontId="59" fillId="0" borderId="0" xfId="20" applyFont="1"/>
    <xf numFmtId="0" fontId="72" fillId="0" borderId="0" xfId="19" applyFont="1" applyAlignment="1" applyProtection="1">
      <alignment horizontal="right"/>
      <protection locked="0"/>
    </xf>
    <xf numFmtId="174" fontId="0" fillId="0" borderId="10" xfId="0" applyNumberFormat="1" applyBorder="1"/>
    <xf numFmtId="0" fontId="6" fillId="0" borderId="20" xfId="21" applyBorder="1" applyAlignment="1">
      <alignment horizontal="left" vertical="center" wrapText="1"/>
    </xf>
    <xf numFmtId="0" fontId="40" fillId="0" borderId="10" xfId="0" applyFont="1" applyFill="1" applyBorder="1" applyAlignment="1">
      <alignment horizontal="center" vertical="center" wrapText="1"/>
    </xf>
    <xf numFmtId="167" fontId="0" fillId="0" borderId="10" xfId="27" applyNumberFormat="1" applyFont="1" applyBorder="1"/>
    <xf numFmtId="0" fontId="40" fillId="16" borderId="13" xfId="0" applyFont="1" applyFill="1" applyBorder="1" applyAlignment="1">
      <alignment horizontal="left" vertical="center" wrapText="1"/>
    </xf>
    <xf numFmtId="0" fontId="29" fillId="0" borderId="0" xfId="21" applyFont="1" applyAlignment="1">
      <alignment horizontal="center" vertical="top" wrapText="1"/>
    </xf>
    <xf numFmtId="0" fontId="6" fillId="0" borderId="20" xfId="21" applyBorder="1" applyAlignment="1">
      <alignment horizontal="left" vertical="center" wrapText="1"/>
    </xf>
    <xf numFmtId="0" fontId="21" fillId="0" borderId="10" xfId="19" applyBorder="1" applyAlignment="1">
      <alignment horizontal="center" vertical="center" wrapText="1"/>
    </xf>
    <xf numFmtId="0" fontId="40" fillId="0" borderId="0" xfId="21" applyFont="1" applyFill="1" applyAlignment="1">
      <alignment horizontal="right"/>
    </xf>
    <xf numFmtId="0" fontId="62" fillId="0" borderId="10" xfId="21" applyFont="1" applyBorder="1"/>
    <xf numFmtId="172" fontId="1" fillId="0" borderId="10" xfId="19" applyNumberFormat="1" applyFont="1" applyBorder="1" applyAlignment="1">
      <alignment horizontal="left" wrapText="1"/>
    </xf>
    <xf numFmtId="0" fontId="1" fillId="0" borderId="0" xfId="0" applyFont="1" applyAlignment="1">
      <alignment vertical="center"/>
    </xf>
    <xf numFmtId="170" fontId="1" fillId="0" borderId="0" xfId="27" applyNumberFormat="1" applyFont="1" applyFill="1" applyBorder="1" applyAlignment="1" applyProtection="1">
      <alignment horizontal="right" vertical="center" wrapText="1"/>
      <protection locked="0"/>
    </xf>
    <xf numFmtId="0" fontId="1" fillId="0" borderId="0" xfId="0" applyFont="1" applyFill="1" applyAlignment="1">
      <alignment vertical="center"/>
    </xf>
    <xf numFmtId="0" fontId="1" fillId="0" borderId="12" xfId="19" applyFont="1" applyBorder="1" applyAlignment="1" applyProtection="1">
      <alignment vertical="center" wrapText="1"/>
      <protection locked="0"/>
    </xf>
    <xf numFmtId="0" fontId="23" fillId="17" borderId="10" xfId="19" applyFont="1" applyFill="1" applyBorder="1" applyAlignment="1" applyProtection="1">
      <alignment horizontal="left" vertical="center" wrapText="1"/>
      <protection locked="0"/>
    </xf>
    <xf numFmtId="0" fontId="0" fillId="17" borderId="0" xfId="0" applyFill="1"/>
    <xf numFmtId="166" fontId="21" fillId="0" borderId="10" xfId="27" applyNumberFormat="1" applyFont="1" applyFill="1" applyBorder="1"/>
    <xf numFmtId="167" fontId="33" fillId="0" borderId="10" xfId="27" applyNumberFormat="1" applyFont="1" applyBorder="1"/>
    <xf numFmtId="0" fontId="48" fillId="15" borderId="16" xfId="20" applyFont="1" applyFill="1" applyBorder="1" applyAlignment="1">
      <alignment horizontal="center" vertical="top" wrapText="1"/>
    </xf>
    <xf numFmtId="0" fontId="48" fillId="15" borderId="17" xfId="20" applyFont="1" applyFill="1" applyBorder="1" applyAlignment="1">
      <alignment horizontal="center" vertical="top" wrapText="1"/>
    </xf>
    <xf numFmtId="0" fontId="52" fillId="0" borderId="10" xfId="20" applyFont="1" applyFill="1" applyBorder="1" applyAlignment="1">
      <alignment horizontal="left" vertical="center" wrapText="1"/>
    </xf>
    <xf numFmtId="0" fontId="74" fillId="0" borderId="0" xfId="20" applyFont="1" applyAlignment="1">
      <alignment wrapText="1"/>
    </xf>
    <xf numFmtId="0" fontId="68" fillId="0" borderId="0" xfId="20" applyFont="1" applyAlignment="1">
      <alignment horizontal="right"/>
    </xf>
    <xf numFmtId="0" fontId="64" fillId="0" borderId="13" xfId="20" applyFont="1" applyFill="1" applyBorder="1" applyAlignment="1">
      <alignment horizontal="center" vertical="center" wrapText="1"/>
    </xf>
    <xf numFmtId="0" fontId="64" fillId="0" borderId="19" xfId="20" applyFont="1" applyFill="1" applyBorder="1" applyAlignment="1">
      <alignment horizontal="center" vertical="center" wrapText="1"/>
    </xf>
    <xf numFmtId="0" fontId="64" fillId="0" borderId="18" xfId="20" applyFont="1" applyFill="1" applyBorder="1" applyAlignment="1">
      <alignment horizontal="center" vertical="center" wrapText="1"/>
    </xf>
    <xf numFmtId="0" fontId="64" fillId="0" borderId="35" xfId="20" applyFont="1" applyFill="1" applyBorder="1" applyAlignment="1">
      <alignment horizontal="center" vertical="center" wrapText="1"/>
    </xf>
    <xf numFmtId="0" fontId="53" fillId="0" borderId="38" xfId="20" applyFont="1" applyBorder="1"/>
    <xf numFmtId="0" fontId="52" fillId="0" borderId="10" xfId="20" applyFont="1" applyFill="1" applyBorder="1" applyAlignment="1">
      <alignment horizontal="center" vertical="center"/>
    </xf>
    <xf numFmtId="0" fontId="52" fillId="0" borderId="14" xfId="20" applyFont="1" applyFill="1" applyBorder="1" applyAlignment="1">
      <alignment horizontal="center" vertical="center"/>
    </xf>
    <xf numFmtId="2" fontId="52" fillId="0" borderId="22" xfId="20" applyNumberFormat="1" applyFont="1" applyFill="1" applyBorder="1" applyAlignment="1">
      <alignment horizontal="center" vertical="center"/>
    </xf>
    <xf numFmtId="2" fontId="52" fillId="0" borderId="36" xfId="20" applyNumberFormat="1" applyFont="1" applyFill="1" applyBorder="1" applyAlignment="1">
      <alignment horizontal="center" vertical="center"/>
    </xf>
    <xf numFmtId="2" fontId="50" fillId="0" borderId="22" xfId="20" applyNumberFormat="1" applyFont="1" applyFill="1" applyBorder="1" applyAlignment="1">
      <alignment horizontal="center" vertical="center" wrapText="1"/>
    </xf>
    <xf numFmtId="4" fontId="52" fillId="0" borderId="10" xfId="20" applyNumberFormat="1" applyFont="1" applyFill="1" applyBorder="1" applyAlignment="1">
      <alignment horizontal="center" vertical="center"/>
    </xf>
    <xf numFmtId="2" fontId="52" fillId="0" borderId="37" xfId="20" applyNumberFormat="1" applyFont="1" applyFill="1" applyBorder="1" applyAlignment="1">
      <alignment horizontal="center" vertical="center"/>
    </xf>
    <xf numFmtId="4" fontId="50" fillId="0" borderId="10" xfId="20" applyNumberFormat="1" applyFont="1" applyFill="1" applyBorder="1" applyAlignment="1">
      <alignment horizontal="center" vertical="center" wrapText="1"/>
    </xf>
    <xf numFmtId="0" fontId="50" fillId="0" borderId="22" xfId="20" applyFont="1" applyFill="1" applyBorder="1" applyAlignment="1">
      <alignment horizontal="center" vertical="center" wrapText="1"/>
    </xf>
    <xf numFmtId="0" fontId="52" fillId="0" borderId="38" xfId="20" applyFont="1" applyFill="1" applyBorder="1" applyAlignment="1">
      <alignment horizontal="center"/>
    </xf>
    <xf numFmtId="0" fontId="52" fillId="0" borderId="26" xfId="20" applyFont="1" applyFill="1" applyBorder="1" applyAlignment="1">
      <alignment horizontal="center"/>
    </xf>
    <xf numFmtId="0" fontId="52" fillId="0" borderId="23" xfId="20" applyFont="1" applyFill="1" applyBorder="1" applyAlignment="1">
      <alignment horizontal="center"/>
    </xf>
    <xf numFmtId="0" fontId="52" fillId="0" borderId="39" xfId="20" applyFont="1" applyFill="1" applyBorder="1" applyAlignment="1">
      <alignment horizontal="center"/>
    </xf>
    <xf numFmtId="0" fontId="59" fillId="0" borderId="10" xfId="20" applyFont="1" applyBorder="1" applyAlignment="1">
      <alignment horizontal="center" vertical="center" wrapText="1"/>
    </xf>
    <xf numFmtId="49" fontId="21" fillId="0" borderId="10" xfId="0" applyNumberFormat="1" applyFont="1" applyFill="1" applyBorder="1" applyAlignment="1">
      <alignment horizontal="left" vertical="center" wrapText="1"/>
    </xf>
    <xf numFmtId="0" fontId="22" fillId="0" borderId="10" xfId="0" applyFont="1" applyFill="1" applyBorder="1" applyAlignment="1">
      <alignment horizontal="left" vertical="center" wrapText="1"/>
    </xf>
    <xf numFmtId="0" fontId="22" fillId="0" borderId="12" xfId="0" applyFont="1" applyFill="1" applyBorder="1" applyAlignment="1">
      <alignment horizontal="left" vertical="center" wrapText="1"/>
    </xf>
    <xf numFmtId="0" fontId="22" fillId="0" borderId="13" xfId="0" applyFont="1" applyFill="1" applyBorder="1" applyAlignment="1">
      <alignment vertical="center" wrapText="1"/>
    </xf>
    <xf numFmtId="165" fontId="77" fillId="19" borderId="10" xfId="27" applyFont="1" applyFill="1" applyBorder="1"/>
    <xf numFmtId="165" fontId="77" fillId="18" borderId="10" xfId="27" applyFont="1" applyFill="1" applyBorder="1"/>
    <xf numFmtId="0" fontId="40" fillId="0" borderId="0" xfId="0" applyFont="1" applyFill="1"/>
    <xf numFmtId="4" fontId="40" fillId="0" borderId="0" xfId="0" applyNumberFormat="1" applyFont="1"/>
    <xf numFmtId="164" fontId="38" fillId="0" borderId="10" xfId="33" applyFont="1" applyBorder="1" applyAlignment="1" applyProtection="1">
      <alignment horizontal="center" vertical="center" wrapText="1"/>
    </xf>
    <xf numFmtId="4" fontId="38" fillId="0" borderId="10" xfId="0" applyNumberFormat="1" applyFont="1" applyFill="1" applyBorder="1" applyAlignment="1" applyProtection="1">
      <alignment horizontal="right"/>
    </xf>
    <xf numFmtId="4" fontId="38" fillId="0" borderId="10" xfId="0" applyNumberFormat="1" applyFont="1" applyBorder="1" applyAlignment="1" applyProtection="1">
      <alignment horizontal="right"/>
    </xf>
    <xf numFmtId="49" fontId="38" fillId="0" borderId="10" xfId="0" applyNumberFormat="1" applyFont="1" applyBorder="1" applyAlignment="1" applyProtection="1">
      <alignment horizontal="left" vertical="top"/>
    </xf>
    <xf numFmtId="49" fontId="38" fillId="0" borderId="10" xfId="0" applyNumberFormat="1" applyFont="1" applyBorder="1" applyAlignment="1" applyProtection="1">
      <alignment horizontal="center"/>
    </xf>
    <xf numFmtId="177" fontId="40" fillId="0" borderId="10" xfId="33" applyNumberFormat="1" applyFont="1" applyBorder="1" applyAlignment="1" applyProtection="1">
      <alignment horizontal="center" vertical="center" wrapText="1"/>
    </xf>
    <xf numFmtId="4" fontId="40" fillId="0" borderId="10" xfId="0" applyNumberFormat="1" applyFont="1" applyFill="1" applyBorder="1" applyAlignment="1" applyProtection="1">
      <alignment horizontal="right" vertical="center" wrapText="1"/>
    </xf>
    <xf numFmtId="4" fontId="40" fillId="0" borderId="10" xfId="0" applyNumberFormat="1" applyFont="1" applyBorder="1" applyAlignment="1" applyProtection="1">
      <alignment horizontal="right" vertical="center" wrapText="1"/>
    </xf>
    <xf numFmtId="49" fontId="40" fillId="0" borderId="10" xfId="0" applyNumberFormat="1" applyFont="1" applyBorder="1" applyAlignment="1" applyProtection="1">
      <alignment horizontal="left" vertical="top" wrapText="1"/>
    </xf>
    <xf numFmtId="49" fontId="40" fillId="0" borderId="10" xfId="0" applyNumberFormat="1" applyFont="1" applyBorder="1" applyAlignment="1" applyProtection="1">
      <alignment horizontal="center" vertical="center" wrapText="1"/>
    </xf>
    <xf numFmtId="173" fontId="40" fillId="0" borderId="10" xfId="0" applyNumberFormat="1" applyFont="1" applyBorder="1" applyAlignment="1" applyProtection="1">
      <alignment horizontal="left" vertical="top" wrapText="1"/>
    </xf>
    <xf numFmtId="177" fontId="38" fillId="0" borderId="10" xfId="33" applyNumberFormat="1" applyFont="1" applyBorder="1" applyAlignment="1" applyProtection="1">
      <alignment horizontal="center" vertical="center" wrapText="1"/>
    </xf>
    <xf numFmtId="4" fontId="38" fillId="0" borderId="10" xfId="0" applyNumberFormat="1" applyFont="1" applyFill="1" applyBorder="1" applyAlignment="1" applyProtection="1">
      <alignment horizontal="center" vertical="center" wrapText="1"/>
    </xf>
    <xf numFmtId="4" fontId="38" fillId="0" borderId="10" xfId="0" applyNumberFormat="1" applyFont="1" applyBorder="1" applyAlignment="1" applyProtection="1">
      <alignment horizontal="center" vertical="center" wrapText="1"/>
    </xf>
    <xf numFmtId="49" fontId="38" fillId="0" borderId="10" xfId="0" applyNumberFormat="1" applyFont="1" applyBorder="1" applyAlignment="1" applyProtection="1">
      <alignment horizontal="center" vertical="center" wrapText="1"/>
    </xf>
    <xf numFmtId="4" fontId="40" fillId="0" borderId="10" xfId="0" applyNumberFormat="1" applyFont="1" applyFill="1" applyBorder="1" applyAlignment="1" applyProtection="1">
      <alignment horizontal="center" vertical="center" wrapText="1"/>
    </xf>
    <xf numFmtId="4" fontId="40" fillId="0" borderId="10" xfId="0" applyNumberFormat="1" applyFont="1" applyBorder="1" applyAlignment="1" applyProtection="1">
      <alignment horizontal="center" vertical="center" wrapText="1"/>
    </xf>
    <xf numFmtId="4" fontId="38" fillId="0" borderId="10" xfId="0" applyNumberFormat="1" applyFont="1" applyFill="1" applyBorder="1" applyAlignment="1" applyProtection="1">
      <alignment horizontal="right" vertical="center" wrapText="1"/>
    </xf>
    <xf numFmtId="4" fontId="38" fillId="0" borderId="10" xfId="0" applyNumberFormat="1" applyFont="1" applyBorder="1" applyAlignment="1" applyProtection="1">
      <alignment horizontal="right" vertical="center" wrapText="1"/>
    </xf>
    <xf numFmtId="0" fontId="50" fillId="0" borderId="10" xfId="1" applyFont="1" applyBorder="1" applyAlignment="1">
      <alignment horizontal="left" vertical="top" wrapText="1" readingOrder="1"/>
    </xf>
    <xf numFmtId="0" fontId="40" fillId="16" borderId="10" xfId="0" applyFont="1" applyFill="1" applyBorder="1" applyAlignment="1">
      <alignment horizontal="left" vertical="top" wrapText="1"/>
    </xf>
    <xf numFmtId="49" fontId="40" fillId="0" borderId="10" xfId="0" applyNumberFormat="1" applyFont="1" applyFill="1" applyBorder="1" applyAlignment="1" applyProtection="1">
      <alignment horizontal="center" vertical="center" wrapText="1"/>
    </xf>
    <xf numFmtId="0" fontId="79" fillId="0" borderId="0" xfId="0" applyFont="1" applyAlignment="1">
      <alignment horizontal="justify" vertical="top"/>
    </xf>
    <xf numFmtId="164" fontId="38" fillId="0" borderId="10" xfId="33" applyFont="1" applyFill="1" applyBorder="1" applyAlignment="1" applyProtection="1">
      <alignment horizontal="center" vertical="center" wrapText="1"/>
    </xf>
    <xf numFmtId="176" fontId="38" fillId="0" borderId="10" xfId="33" applyNumberFormat="1" applyFont="1" applyBorder="1" applyAlignment="1" applyProtection="1">
      <alignment horizontal="center" vertical="center" wrapText="1"/>
    </xf>
    <xf numFmtId="49" fontId="40" fillId="0" borderId="10" xfId="0" applyNumberFormat="1" applyFont="1" applyFill="1" applyBorder="1" applyAlignment="1">
      <alignment horizontal="center" vertical="center" wrapText="1"/>
    </xf>
    <xf numFmtId="49" fontId="61" fillId="16" borderId="10" xfId="0" applyNumberFormat="1" applyFont="1" applyFill="1" applyBorder="1" applyAlignment="1">
      <alignment horizontal="center" vertical="center" wrapText="1"/>
    </xf>
    <xf numFmtId="0" fontId="40" fillId="0" borderId="10" xfId="0" applyFont="1" applyBorder="1" applyAlignment="1">
      <alignment horizontal="center" vertical="center" textRotation="90"/>
    </xf>
    <xf numFmtId="0" fontId="66" fillId="0" borderId="0" xfId="0" applyFont="1" applyBorder="1" applyAlignment="1" applyProtection="1"/>
    <xf numFmtId="0" fontId="40" fillId="0" borderId="0" xfId="0" applyFont="1" applyBorder="1" applyAlignment="1" applyProtection="1"/>
    <xf numFmtId="0" fontId="40" fillId="0" borderId="0" xfId="0" applyFont="1" applyFill="1" applyBorder="1" applyAlignment="1" applyProtection="1"/>
    <xf numFmtId="0" fontId="40" fillId="0" borderId="0" xfId="0" applyFont="1" applyBorder="1" applyAlignment="1" applyProtection="1">
      <alignment vertical="top"/>
    </xf>
    <xf numFmtId="178" fontId="38" fillId="0" borderId="10" xfId="33" applyNumberFormat="1" applyFont="1" applyBorder="1" applyAlignment="1" applyProtection="1">
      <alignment horizontal="center" vertical="center" wrapText="1"/>
    </xf>
    <xf numFmtId="49" fontId="61" fillId="16" borderId="10" xfId="0" applyNumberFormat="1" applyFont="1" applyFill="1" applyBorder="1" applyAlignment="1">
      <alignment horizontal="left" vertical="center" textRotation="90" wrapText="1"/>
    </xf>
    <xf numFmtId="167" fontId="21" fillId="0" borderId="13" xfId="27" applyNumberFormat="1" applyFont="1" applyFill="1" applyBorder="1" applyAlignment="1" applyProtection="1">
      <alignment horizontal="center" vertical="center" wrapText="1"/>
      <protection locked="0"/>
    </xf>
    <xf numFmtId="0" fontId="29" fillId="0" borderId="0" xfId="21" applyFont="1" applyFill="1"/>
    <xf numFmtId="0" fontId="37" fillId="0" borderId="10" xfId="21" applyFont="1" applyFill="1" applyBorder="1" applyAlignment="1">
      <alignment horizontal="center" vertical="center" wrapText="1"/>
    </xf>
    <xf numFmtId="165" fontId="38" fillId="0" borderId="10" xfId="27" applyFont="1" applyFill="1" applyBorder="1"/>
    <xf numFmtId="165" fontId="77" fillId="0" borderId="10" xfId="27" applyFont="1" applyFill="1" applyBorder="1"/>
    <xf numFmtId="0" fontId="40" fillId="0" borderId="0" xfId="21" applyFont="1" applyFill="1"/>
    <xf numFmtId="0" fontId="21" fillId="0" borderId="0" xfId="19" applyFill="1" applyProtection="1">
      <protection locked="0"/>
    </xf>
    <xf numFmtId="0" fontId="21" fillId="0" borderId="0" xfId="0" applyFont="1" applyFill="1"/>
    <xf numFmtId="0" fontId="23" fillId="0" borderId="0" xfId="19" applyFont="1" applyFill="1" applyAlignment="1" applyProtection="1">
      <alignment horizontal="right"/>
      <protection locked="0"/>
    </xf>
    <xf numFmtId="0" fontId="21" fillId="0" borderId="0" xfId="19" applyFill="1" applyAlignment="1" applyProtection="1">
      <alignment horizontal="right"/>
      <protection locked="0"/>
    </xf>
    <xf numFmtId="49" fontId="1" fillId="0" borderId="10" xfId="19" applyNumberFormat="1" applyFont="1" applyFill="1" applyBorder="1" applyAlignment="1">
      <alignment horizontal="center" vertical="center" wrapText="1"/>
    </xf>
    <xf numFmtId="0" fontId="21" fillId="0" borderId="10" xfId="19" applyFill="1" applyBorder="1" applyAlignment="1">
      <alignment horizontal="center" vertical="center" wrapText="1"/>
    </xf>
    <xf numFmtId="49" fontId="21" fillId="0" borderId="10" xfId="19" applyNumberFormat="1" applyFill="1" applyBorder="1" applyAlignment="1">
      <alignment horizontal="center" vertical="center" wrapText="1"/>
    </xf>
    <xf numFmtId="49" fontId="22" fillId="0" borderId="10" xfId="19" applyNumberFormat="1" applyFont="1" applyFill="1" applyBorder="1" applyAlignment="1">
      <alignment horizontal="center" vertical="center" wrapText="1"/>
    </xf>
    <xf numFmtId="0" fontId="21" fillId="0" borderId="10" xfId="0" applyFont="1" applyFill="1" applyBorder="1" applyAlignment="1">
      <alignment horizontal="center"/>
    </xf>
    <xf numFmtId="172" fontId="32" fillId="0" borderId="10" xfId="19" applyNumberFormat="1" applyFont="1" applyFill="1" applyBorder="1" applyAlignment="1">
      <alignment horizontal="right"/>
    </xf>
    <xf numFmtId="0" fontId="21" fillId="0" borderId="10" xfId="0" applyFont="1" applyFill="1" applyBorder="1"/>
    <xf numFmtId="172" fontId="22" fillId="0" borderId="10" xfId="19" applyNumberFormat="1" applyFont="1" applyFill="1" applyBorder="1" applyAlignment="1">
      <alignment vertical="center" wrapText="1"/>
    </xf>
    <xf numFmtId="172" fontId="23" fillId="0" borderId="10" xfId="19" applyNumberFormat="1" applyFont="1" applyFill="1" applyBorder="1" applyAlignment="1">
      <alignment horizontal="right" vertical="center" wrapText="1"/>
    </xf>
    <xf numFmtId="0" fontId="22" fillId="0" borderId="10" xfId="0" applyFont="1" applyFill="1" applyBorder="1"/>
    <xf numFmtId="172" fontId="22" fillId="0" borderId="10" xfId="19" applyNumberFormat="1" applyFont="1" applyFill="1" applyBorder="1" applyAlignment="1">
      <alignment horizontal="center" vertical="center" wrapText="1"/>
    </xf>
    <xf numFmtId="172" fontId="21" fillId="0" borderId="10" xfId="19" applyNumberFormat="1" applyFill="1" applyBorder="1" applyAlignment="1">
      <alignment horizontal="right" vertical="center" wrapText="1"/>
    </xf>
    <xf numFmtId="0" fontId="28" fillId="0" borderId="10" xfId="0" applyFont="1" applyFill="1" applyBorder="1" applyAlignment="1">
      <alignment horizontal="left" vertical="center" wrapText="1"/>
    </xf>
    <xf numFmtId="0" fontId="25" fillId="0" borderId="10" xfId="0" applyFont="1" applyFill="1" applyBorder="1" applyAlignment="1">
      <alignment horizontal="left" vertical="center" wrapText="1"/>
    </xf>
    <xf numFmtId="172" fontId="21" fillId="0" borderId="13" xfId="19" applyNumberFormat="1" applyFill="1" applyBorder="1" applyAlignment="1">
      <alignment horizontal="right" vertical="center" wrapText="1"/>
    </xf>
    <xf numFmtId="0" fontId="22" fillId="0" borderId="10" xfId="0" applyFont="1" applyFill="1" applyBorder="1" applyAlignment="1">
      <alignment vertical="center" wrapText="1"/>
    </xf>
    <xf numFmtId="172" fontId="21" fillId="0" borderId="10" xfId="19" applyNumberFormat="1" applyFill="1" applyBorder="1" applyAlignment="1">
      <alignment vertical="center" wrapText="1"/>
    </xf>
    <xf numFmtId="0" fontId="22" fillId="0" borderId="13" xfId="0" applyFont="1" applyFill="1" applyBorder="1" applyAlignment="1">
      <alignment horizontal="left" vertical="center" wrapText="1"/>
    </xf>
    <xf numFmtId="172" fontId="25" fillId="0" borderId="10" xfId="19" applyNumberFormat="1" applyFont="1" applyFill="1" applyBorder="1" applyAlignment="1">
      <alignment horizontal="center" vertical="center" wrapText="1"/>
    </xf>
    <xf numFmtId="0" fontId="27" fillId="0" borderId="10" xfId="0" applyFont="1" applyFill="1" applyBorder="1" applyAlignment="1">
      <alignment vertical="center" wrapText="1"/>
    </xf>
    <xf numFmtId="0" fontId="33" fillId="0" borderId="10" xfId="0" applyFont="1" applyFill="1" applyBorder="1" applyAlignment="1"/>
    <xf numFmtId="0" fontId="33" fillId="0" borderId="10" xfId="0" applyFont="1" applyFill="1" applyBorder="1"/>
    <xf numFmtId="0" fontId="1" fillId="0" borderId="10" xfId="0" applyFont="1" applyFill="1" applyBorder="1"/>
    <xf numFmtId="169" fontId="1" fillId="0" borderId="10" xfId="0" applyNumberFormat="1" applyFont="1" applyFill="1" applyBorder="1" applyAlignment="1">
      <alignment vertical="center"/>
    </xf>
    <xf numFmtId="0" fontId="1" fillId="0" borderId="10" xfId="0" applyFont="1" applyFill="1" applyBorder="1" applyAlignment="1">
      <alignment vertical="center"/>
    </xf>
    <xf numFmtId="167" fontId="0" fillId="0" borderId="10" xfId="0" applyNumberFormat="1" applyFill="1" applyBorder="1"/>
    <xf numFmtId="0" fontId="1" fillId="0" borderId="10" xfId="0" applyFont="1" applyFill="1" applyBorder="1" applyAlignment="1">
      <alignment vertical="center" wrapText="1"/>
    </xf>
    <xf numFmtId="0" fontId="0" fillId="0" borderId="10" xfId="0" applyFill="1" applyBorder="1"/>
    <xf numFmtId="0" fontId="0" fillId="0" borderId="10" xfId="0" applyFill="1" applyBorder="1" applyAlignment="1">
      <alignment vertical="center" wrapText="1"/>
    </xf>
    <xf numFmtId="0" fontId="0" fillId="0" borderId="0" xfId="0" applyFill="1"/>
    <xf numFmtId="49" fontId="67" fillId="16" borderId="10" xfId="0" applyNumberFormat="1" applyFont="1" applyFill="1" applyBorder="1" applyAlignment="1">
      <alignment horizontal="center" vertical="center" wrapText="1"/>
    </xf>
    <xf numFmtId="0" fontId="80" fillId="0" borderId="0" xfId="0" applyFont="1" applyAlignment="1">
      <alignment horizontal="center"/>
    </xf>
    <xf numFmtId="49" fontId="38" fillId="0" borderId="10" xfId="0" applyNumberFormat="1" applyFont="1" applyBorder="1" applyAlignment="1" applyProtection="1">
      <alignment horizontal="left" vertical="center" wrapText="1"/>
    </xf>
    <xf numFmtId="0" fontId="38" fillId="0" borderId="0" xfId="0" applyFont="1" applyFill="1" applyAlignment="1">
      <alignment horizontal="right"/>
    </xf>
    <xf numFmtId="0" fontId="40" fillId="0" borderId="0" xfId="0" applyFont="1" applyAlignment="1">
      <alignment horizontal="right"/>
    </xf>
    <xf numFmtId="49" fontId="38" fillId="0" borderId="10" xfId="0" applyNumberFormat="1" applyFont="1" applyFill="1" applyBorder="1" applyAlignment="1" applyProtection="1">
      <alignment horizontal="center" vertical="center" wrapText="1"/>
    </xf>
    <xf numFmtId="49" fontId="38" fillId="0" borderId="10" xfId="0" applyNumberFormat="1" applyFont="1" applyFill="1" applyBorder="1" applyAlignment="1" applyProtection="1">
      <alignment horizontal="left" vertical="center" wrapText="1"/>
    </xf>
    <xf numFmtId="49" fontId="38" fillId="0" borderId="10" xfId="0" applyNumberFormat="1" applyFont="1" applyBorder="1" applyAlignment="1" applyProtection="1">
      <alignment horizontal="center" vertical="center" wrapText="1"/>
    </xf>
    <xf numFmtId="0" fontId="38" fillId="0" borderId="0" xfId="0" applyFont="1" applyAlignment="1">
      <alignment horizontal="center" wrapText="1"/>
    </xf>
    <xf numFmtId="0" fontId="40" fillId="16" borderId="12" xfId="0" applyFont="1" applyFill="1" applyBorder="1" applyAlignment="1">
      <alignment horizontal="left" vertical="center" wrapText="1"/>
    </xf>
    <xf numFmtId="0" fontId="40" fillId="16" borderId="13" xfId="0" applyFont="1" applyFill="1" applyBorder="1" applyAlignment="1">
      <alignment horizontal="left" vertical="center" wrapText="1"/>
    </xf>
    <xf numFmtId="0" fontId="38" fillId="0" borderId="0" xfId="21" applyFont="1" applyAlignment="1">
      <alignment horizontal="center" vertical="center" wrapText="1"/>
    </xf>
    <xf numFmtId="0" fontId="29" fillId="0" borderId="0" xfId="21" applyFont="1" applyFill="1" applyAlignment="1">
      <alignment horizontal="center" vertical="top" wrapText="1"/>
    </xf>
    <xf numFmtId="0" fontId="6" fillId="0" borderId="40" xfId="21" applyBorder="1" applyAlignment="1">
      <alignment horizontal="left" vertical="center" wrapText="1"/>
    </xf>
    <xf numFmtId="0" fontId="6" fillId="0" borderId="20" xfId="21" applyBorder="1" applyAlignment="1">
      <alignment horizontal="left" vertical="center" wrapText="1"/>
    </xf>
    <xf numFmtId="0" fontId="40" fillId="16" borderId="40" xfId="0" applyFont="1" applyFill="1" applyBorder="1" applyAlignment="1">
      <alignment horizontal="left" vertical="center" wrapText="1"/>
    </xf>
    <xf numFmtId="0" fontId="40" fillId="16" borderId="20" xfId="0" applyFont="1" applyFill="1" applyBorder="1" applyAlignment="1">
      <alignment horizontal="left" vertical="center" wrapText="1"/>
    </xf>
    <xf numFmtId="0" fontId="40" fillId="0" borderId="12" xfId="21" applyFont="1" applyBorder="1" applyAlignment="1">
      <alignment horizontal="left" vertical="center" wrapText="1"/>
    </xf>
    <xf numFmtId="0" fontId="40" fillId="0" borderId="13" xfId="21" applyFont="1" applyBorder="1" applyAlignment="1">
      <alignment horizontal="left" vertical="center" wrapText="1"/>
    </xf>
    <xf numFmtId="0" fontId="29" fillId="0" borderId="0" xfId="21" applyFont="1" applyAlignment="1">
      <alignment horizontal="center" vertical="top" wrapText="1"/>
    </xf>
    <xf numFmtId="172" fontId="27" fillId="0" borderId="10" xfId="19" applyNumberFormat="1" applyFont="1" applyFill="1" applyBorder="1" applyAlignment="1">
      <alignment horizontal="center" vertical="center" wrapText="1"/>
    </xf>
    <xf numFmtId="172" fontId="22" fillId="0" borderId="14" xfId="19" applyNumberFormat="1" applyFont="1" applyFill="1" applyBorder="1" applyAlignment="1">
      <alignment horizontal="center" vertical="center" wrapText="1"/>
    </xf>
    <xf numFmtId="172" fontId="22" fillId="0" borderId="15" xfId="19" applyNumberFormat="1" applyFont="1" applyFill="1" applyBorder="1" applyAlignment="1">
      <alignment horizontal="center" vertical="center" wrapText="1"/>
    </xf>
    <xf numFmtId="172" fontId="22" fillId="0" borderId="10" xfId="19" applyNumberFormat="1" applyFont="1" applyFill="1" applyBorder="1" applyAlignment="1">
      <alignment horizontal="center" vertical="center" wrapText="1"/>
    </xf>
    <xf numFmtId="0" fontId="21" fillId="0" borderId="12" xfId="19" applyBorder="1" applyAlignment="1" applyProtection="1">
      <alignment horizontal="left" vertical="center" wrapText="1"/>
      <protection locked="0"/>
    </xf>
    <xf numFmtId="0" fontId="21" fillId="0" borderId="13" xfId="19" applyBorder="1" applyAlignment="1" applyProtection="1">
      <alignment horizontal="left" vertical="center" wrapText="1"/>
      <protection locked="0"/>
    </xf>
    <xf numFmtId="0" fontId="1" fillId="0" borderId="12" xfId="19" applyFont="1" applyBorder="1" applyAlignment="1" applyProtection="1">
      <alignment horizontal="left" vertical="center" wrapText="1"/>
      <protection locked="0"/>
    </xf>
    <xf numFmtId="0" fontId="1" fillId="0" borderId="13" xfId="19" applyFont="1" applyBorder="1" applyAlignment="1" applyProtection="1">
      <alignment horizontal="left" vertical="center" wrapText="1"/>
      <protection locked="0"/>
    </xf>
    <xf numFmtId="0" fontId="1" fillId="0" borderId="42" xfId="19" applyFont="1" applyBorder="1" applyAlignment="1" applyProtection="1">
      <alignment horizontal="left" vertical="center" wrapText="1"/>
      <protection locked="0"/>
    </xf>
    <xf numFmtId="0" fontId="1" fillId="0" borderId="20" xfId="19" applyFont="1" applyBorder="1" applyAlignment="1" applyProtection="1">
      <alignment horizontal="left" vertical="center" wrapText="1"/>
      <protection locked="0"/>
    </xf>
    <xf numFmtId="172" fontId="21" fillId="0" borderId="43" xfId="19" applyNumberFormat="1" applyFill="1" applyBorder="1" applyAlignment="1">
      <alignment horizontal="center" vertical="center" wrapText="1"/>
    </xf>
    <xf numFmtId="172" fontId="21" fillId="0" borderId="40" xfId="19" applyNumberFormat="1" applyFill="1" applyBorder="1" applyAlignment="1">
      <alignment horizontal="center" vertical="center" wrapText="1"/>
    </xf>
    <xf numFmtId="172" fontId="21" fillId="0" borderId="19" xfId="19" applyNumberFormat="1" applyFill="1" applyBorder="1" applyAlignment="1">
      <alignment horizontal="center" vertical="center" wrapText="1"/>
    </xf>
    <xf numFmtId="172" fontId="21" fillId="0" borderId="20" xfId="19" applyNumberFormat="1" applyFill="1" applyBorder="1" applyAlignment="1">
      <alignment horizontal="center" vertical="center" wrapText="1"/>
    </xf>
    <xf numFmtId="167" fontId="21" fillId="0" borderId="12" xfId="27" applyNumberFormat="1" applyFont="1" applyFill="1" applyBorder="1" applyAlignment="1" applyProtection="1">
      <alignment horizontal="center" vertical="center" wrapText="1"/>
      <protection locked="0"/>
    </xf>
    <xf numFmtId="167" fontId="21" fillId="0" borderId="13" xfId="27" applyNumberFormat="1" applyFont="1" applyFill="1" applyBorder="1" applyAlignment="1" applyProtection="1">
      <alignment horizontal="center" vertical="center" wrapText="1"/>
      <protection locked="0"/>
    </xf>
    <xf numFmtId="0" fontId="22" fillId="0" borderId="12"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21" fillId="0" borderId="11" xfId="0" applyFont="1" applyBorder="1" applyAlignment="1">
      <alignment horizontal="center" vertical="center"/>
    </xf>
    <xf numFmtId="172" fontId="22" fillId="0" borderId="19" xfId="19" applyNumberFormat="1" applyFont="1" applyFill="1" applyBorder="1" applyAlignment="1">
      <alignment horizontal="center" vertical="center" wrapText="1"/>
    </xf>
    <xf numFmtId="172" fontId="22" fillId="0" borderId="20" xfId="19" applyNumberFormat="1" applyFont="1" applyFill="1" applyBorder="1" applyAlignment="1">
      <alignment horizontal="center" vertical="center" wrapText="1"/>
    </xf>
    <xf numFmtId="172" fontId="21" fillId="0" borderId="12" xfId="19" applyNumberFormat="1" applyFill="1" applyBorder="1" applyAlignment="1">
      <alignment horizontal="center" vertical="center" wrapText="1"/>
    </xf>
    <xf numFmtId="172" fontId="21" fillId="0" borderId="13" xfId="19" applyNumberFormat="1" applyFill="1" applyBorder="1" applyAlignment="1">
      <alignment horizontal="center" vertical="center" wrapText="1"/>
    </xf>
    <xf numFmtId="0" fontId="22" fillId="0" borderId="12"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35" fillId="0" borderId="0" xfId="19" applyFont="1" applyAlignment="1" applyProtection="1">
      <alignment horizontal="center" wrapText="1"/>
      <protection locked="0"/>
    </xf>
    <xf numFmtId="0" fontId="21" fillId="0" borderId="0" xfId="19" applyFill="1" applyAlignment="1" applyProtection="1">
      <alignment horizontal="right"/>
      <protection locked="0"/>
    </xf>
    <xf numFmtId="0" fontId="21" fillId="0" borderId="10" xfId="19" applyBorder="1" applyAlignment="1">
      <alignment horizontal="center" vertical="center" wrapText="1"/>
    </xf>
    <xf numFmtId="0" fontId="21" fillId="0" borderId="10" xfId="19" applyFill="1" applyBorder="1" applyAlignment="1">
      <alignment horizontal="center" vertical="center" wrapText="1"/>
    </xf>
    <xf numFmtId="49" fontId="21" fillId="0" borderId="10" xfId="19" applyNumberFormat="1" applyFill="1" applyBorder="1" applyAlignment="1">
      <alignment horizontal="center" vertical="center" textRotation="90" wrapText="1"/>
    </xf>
    <xf numFmtId="0" fontId="21" fillId="0" borderId="12" xfId="0" applyFont="1" applyFill="1" applyBorder="1" applyAlignment="1">
      <alignment horizontal="center" vertical="center"/>
    </xf>
    <xf numFmtId="0" fontId="21" fillId="0" borderId="13" xfId="0" applyFont="1" applyFill="1" applyBorder="1" applyAlignment="1">
      <alignment horizontal="center" vertical="center"/>
    </xf>
    <xf numFmtId="0" fontId="59" fillId="0" borderId="10" xfId="20" applyFont="1" applyBorder="1" applyAlignment="1">
      <alignment horizontal="center" vertical="center" wrapText="1"/>
    </xf>
    <xf numFmtId="0" fontId="59" fillId="0" borderId="12" xfId="20" applyFont="1" applyBorder="1" applyAlignment="1">
      <alignment horizontal="center" vertical="center" wrapText="1"/>
    </xf>
    <xf numFmtId="0" fontId="59" fillId="0" borderId="13" xfId="20" applyFont="1" applyBorder="1" applyAlignment="1">
      <alignment horizontal="center" vertical="center" wrapText="1"/>
    </xf>
    <xf numFmtId="0" fontId="59" fillId="0" borderId="41" xfId="20" applyFont="1" applyBorder="1" applyAlignment="1">
      <alignment horizontal="center" vertical="center" wrapText="1"/>
    </xf>
    <xf numFmtId="0" fontId="59" fillId="0" borderId="14" xfId="20" applyFont="1" applyBorder="1" applyAlignment="1">
      <alignment horizontal="center" vertical="center" wrapText="1"/>
    </xf>
    <xf numFmtId="0" fontId="59" fillId="0" borderId="15" xfId="20" applyFont="1" applyBorder="1" applyAlignment="1">
      <alignment horizontal="center" vertical="center" wrapText="1"/>
    </xf>
    <xf numFmtId="0" fontId="22" fillId="0" borderId="10" xfId="0" applyFont="1" applyBorder="1" applyAlignment="1">
      <alignment horizontal="center" textRotation="90" wrapText="1"/>
    </xf>
    <xf numFmtId="0" fontId="22" fillId="0" borderId="10" xfId="0" applyFont="1" applyBorder="1" applyAlignment="1">
      <alignment horizontal="center" wrapText="1"/>
    </xf>
    <xf numFmtId="0" fontId="23" fillId="0" borderId="0" xfId="0" applyFont="1" applyAlignment="1">
      <alignment horizontal="center" wrapText="1"/>
    </xf>
    <xf numFmtId="0" fontId="24" fillId="0" borderId="10" xfId="0" applyFont="1" applyBorder="1" applyAlignment="1">
      <alignment horizontal="center" vertical="center" wrapText="1"/>
    </xf>
    <xf numFmtId="0" fontId="26" fillId="0" borderId="10" xfId="0" applyFont="1" applyBorder="1" applyAlignment="1">
      <alignment horizontal="center" vertical="center" wrapText="1"/>
    </xf>
    <xf numFmtId="0" fontId="25" fillId="0" borderId="10"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4" fillId="0" borderId="37" xfId="0" applyFont="1" applyBorder="1" applyAlignment="1">
      <alignment horizontal="center" vertical="center" wrapText="1"/>
    </xf>
    <xf numFmtId="0" fontId="24" fillId="0" borderId="15" xfId="0" applyFont="1" applyBorder="1" applyAlignment="1">
      <alignment horizontal="center" vertical="center" wrapText="1"/>
    </xf>
    <xf numFmtId="0" fontId="48" fillId="0" borderId="16" xfId="20" applyFont="1" applyFill="1" applyBorder="1" applyAlignment="1">
      <alignment horizontal="center" vertical="top" wrapText="1"/>
    </xf>
    <xf numFmtId="0" fontId="48" fillId="0" borderId="17" xfId="20" applyFont="1" applyFill="1" applyBorder="1" applyAlignment="1">
      <alignment horizontal="center" vertical="top" wrapText="1"/>
    </xf>
    <xf numFmtId="0" fontId="48" fillId="0" borderId="27" xfId="20" applyFont="1" applyFill="1" applyBorder="1" applyAlignment="1">
      <alignment horizontal="center" vertical="top" wrapText="1"/>
    </xf>
    <xf numFmtId="0" fontId="48" fillId="0" borderId="28" xfId="20" applyFont="1" applyFill="1" applyBorder="1" applyAlignment="1">
      <alignment horizontal="center" vertical="top" wrapText="1"/>
    </xf>
    <xf numFmtId="0" fontId="68" fillId="0" borderId="0" xfId="20" applyFont="1" applyAlignment="1">
      <alignment horizontal="center"/>
    </xf>
    <xf numFmtId="0" fontId="53" fillId="0" borderId="0" xfId="20" applyFont="1" applyAlignment="1">
      <alignment horizontal="center"/>
    </xf>
    <xf numFmtId="0" fontId="75" fillId="0" borderId="0" xfId="20" applyFont="1" applyAlignment="1">
      <alignment horizontal="center" vertical="center"/>
    </xf>
    <xf numFmtId="0" fontId="48" fillId="15" borderId="31" xfId="20" applyFont="1" applyFill="1" applyBorder="1" applyAlignment="1">
      <alignment horizontal="center" vertical="top" wrapText="1"/>
    </xf>
    <xf numFmtId="0" fontId="48" fillId="15" borderId="32" xfId="20" applyFont="1" applyFill="1" applyBorder="1" applyAlignment="1">
      <alignment horizontal="center" vertical="top" wrapText="1"/>
    </xf>
    <xf numFmtId="0" fontId="48" fillId="0" borderId="31" xfId="20" applyFont="1" applyFill="1" applyBorder="1" applyAlignment="1">
      <alignment horizontal="center" vertical="top" wrapText="1"/>
    </xf>
    <xf numFmtId="0" fontId="48" fillId="0" borderId="32" xfId="20" applyFont="1" applyFill="1" applyBorder="1" applyAlignment="1">
      <alignment horizontal="center" vertical="top" wrapText="1"/>
    </xf>
    <xf numFmtId="0" fontId="48" fillId="0" borderId="33" xfId="20" applyFont="1" applyFill="1" applyBorder="1" applyAlignment="1">
      <alignment horizontal="center" vertical="top" wrapText="1"/>
    </xf>
    <xf numFmtId="0" fontId="48" fillId="0" borderId="34" xfId="20" applyFont="1" applyFill="1" applyBorder="1" applyAlignment="1">
      <alignment horizontal="center" vertical="top" wrapText="1"/>
    </xf>
    <xf numFmtId="0" fontId="48" fillId="15" borderId="16" xfId="20" applyFont="1" applyFill="1" applyBorder="1" applyAlignment="1">
      <alignment horizontal="center" vertical="top" wrapText="1"/>
    </xf>
    <xf numFmtId="0" fontId="48" fillId="15" borderId="17" xfId="20" applyFont="1" applyFill="1" applyBorder="1" applyAlignment="1">
      <alignment horizontal="center" vertical="top" wrapText="1"/>
    </xf>
    <xf numFmtId="0" fontId="48" fillId="15" borderId="29" xfId="20" applyFont="1" applyFill="1" applyBorder="1" applyAlignment="1">
      <alignment horizontal="center" vertical="top" wrapText="1"/>
    </xf>
    <xf numFmtId="0" fontId="48" fillId="15" borderId="30" xfId="20" applyFont="1" applyFill="1" applyBorder="1" applyAlignment="1">
      <alignment horizontal="center" vertical="top" wrapText="1"/>
    </xf>
    <xf numFmtId="0" fontId="48" fillId="15" borderId="33" xfId="20" applyFont="1" applyFill="1" applyBorder="1" applyAlignment="1">
      <alignment horizontal="center" vertical="top" wrapText="1"/>
    </xf>
    <xf numFmtId="0" fontId="48" fillId="15" borderId="34" xfId="20" applyFont="1" applyFill="1" applyBorder="1" applyAlignment="1">
      <alignment horizontal="center" vertical="top" wrapText="1"/>
    </xf>
    <xf numFmtId="0" fontId="48" fillId="15" borderId="10" xfId="20" applyFont="1" applyFill="1" applyBorder="1" applyAlignment="1">
      <alignment horizontal="center" vertical="top" wrapText="1"/>
    </xf>
  </cellXfs>
  <cellStyles count="34">
    <cellStyle name="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2 2" xfId="30"/>
    <cellStyle name="Обычный 3" xfId="20"/>
    <cellStyle name="Обычный_приложение 23,24 ЖКХ Строительство есть новые" xfId="21"/>
    <cellStyle name="Плохой" xfId="22" builtinId="27" customBuiltin="1"/>
    <cellStyle name="Пояснение" xfId="23" builtinId="53" customBuiltin="1"/>
    <cellStyle name="Примечание" xfId="24" builtinId="10" customBuiltin="1"/>
    <cellStyle name="Связанная ячейка" xfId="25" builtinId="24" customBuiltin="1"/>
    <cellStyle name="Текст предупреждения" xfId="26" builtinId="11" customBuiltin="1"/>
    <cellStyle name="Финансовый" xfId="27" builtinId="3"/>
    <cellStyle name="Финансовый 2" xfId="28"/>
    <cellStyle name="Финансовый 3" xfId="31"/>
    <cellStyle name="Финансовый 4" xfId="32"/>
    <cellStyle name="Финансовый 5" xfId="33"/>
    <cellStyle name="Хороший" xfId="29"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9.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Calibri"/>
                <a:ea typeface="Calibri"/>
                <a:cs typeface="Calibri"/>
              </a:defRPr>
            </a:pPr>
            <a:r>
              <a:rPr lang="ru-RU"/>
              <a:t>Структура расходов районного бюджета в разрезе разделов БК за период 2020-2024 годов,%</a:t>
            </a:r>
          </a:p>
        </c:rich>
      </c:tx>
      <c:overlay val="0"/>
    </c:title>
    <c:autoTitleDeleted val="0"/>
    <c:view3D>
      <c:rotX val="15"/>
      <c:rotY val="20"/>
      <c:depthPercent val="100"/>
      <c:rAngAx val="1"/>
    </c:view3D>
    <c:floor>
      <c:thickness val="0"/>
    </c:floor>
    <c:sideWall>
      <c:thickness val="0"/>
    </c:sideWall>
    <c:backWall>
      <c:thickness val="0"/>
    </c:backWall>
    <c:plotArea>
      <c:layout>
        <c:manualLayout>
          <c:layoutTarget val="inner"/>
          <c:xMode val="edge"/>
          <c:yMode val="edge"/>
          <c:x val="0.35021452105720829"/>
          <c:y val="0.13923076923076924"/>
          <c:w val="0.4939557555305587"/>
          <c:h val="0.80935473450434081"/>
        </c:manualLayout>
      </c:layout>
      <c:bar3DChart>
        <c:barDir val="bar"/>
        <c:grouping val="clustered"/>
        <c:varyColors val="0"/>
        <c:ser>
          <c:idx val="3"/>
          <c:order val="0"/>
          <c:tx>
            <c:strRef>
              <c:f>Рструк!$A$13</c:f>
              <c:strCache>
                <c:ptCount val="1"/>
                <c:pt idx="0">
                  <c:v>2020 год</c:v>
                </c:pt>
              </c:strCache>
            </c:strRef>
          </c:tx>
          <c:invertIfNegative val="0"/>
          <c:dLbls>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Рструк!$B$13:$N$13</c:f>
              <c:numCache>
                <c:formatCode>General</c:formatCode>
                <c:ptCount val="13"/>
                <c:pt idx="0">
                  <c:v>11.7</c:v>
                </c:pt>
                <c:pt idx="1">
                  <c:v>0.3</c:v>
                </c:pt>
                <c:pt idx="2">
                  <c:v>0.3</c:v>
                </c:pt>
                <c:pt idx="3">
                  <c:v>7.2</c:v>
                </c:pt>
                <c:pt idx="4">
                  <c:v>3.6</c:v>
                </c:pt>
                <c:pt idx="5">
                  <c:v>0.1</c:v>
                </c:pt>
                <c:pt idx="6">
                  <c:v>53.2</c:v>
                </c:pt>
                <c:pt idx="7">
                  <c:v>7.6</c:v>
                </c:pt>
                <c:pt idx="8">
                  <c:v>0</c:v>
                </c:pt>
                <c:pt idx="9">
                  <c:v>3.9</c:v>
                </c:pt>
                <c:pt idx="10">
                  <c:v>2.2999999999999998</c:v>
                </c:pt>
                <c:pt idx="11">
                  <c:v>0</c:v>
                </c:pt>
                <c:pt idx="12">
                  <c:v>9.8000000000000007</c:v>
                </c:pt>
              </c:numCache>
            </c:numRef>
          </c:val>
          <c:extLst xmlns:c16r2="http://schemas.microsoft.com/office/drawing/2015/06/chart">
            <c:ext xmlns:c16="http://schemas.microsoft.com/office/drawing/2014/chart" uri="{C3380CC4-5D6E-409C-BE32-E72D297353CC}">
              <c16:uniqueId val="{00000000-CB51-4C88-8CB9-52D9DA6934C1}"/>
            </c:ext>
          </c:extLst>
        </c:ser>
        <c:ser>
          <c:idx val="0"/>
          <c:order val="1"/>
          <c:tx>
            <c:strRef>
              <c:f>Рструк!$A$14</c:f>
              <c:strCache>
                <c:ptCount val="1"/>
                <c:pt idx="0">
                  <c:v>2021 год</c:v>
                </c:pt>
              </c:strCache>
            </c:strRef>
          </c:tx>
          <c:invertIfNegative val="0"/>
          <c:dLbls>
            <c:spPr>
              <a:noFill/>
              <a:ln w="25400">
                <a:noFill/>
              </a:ln>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Рструк!$B$14:$N$14</c:f>
              <c:numCache>
                <c:formatCode>General</c:formatCode>
                <c:ptCount val="13"/>
                <c:pt idx="0">
                  <c:v>10.9</c:v>
                </c:pt>
                <c:pt idx="1">
                  <c:v>0.3</c:v>
                </c:pt>
                <c:pt idx="2">
                  <c:v>0.3</c:v>
                </c:pt>
                <c:pt idx="3">
                  <c:v>4.5999999999999996</c:v>
                </c:pt>
                <c:pt idx="4">
                  <c:v>11.9</c:v>
                </c:pt>
                <c:pt idx="5">
                  <c:v>0.3</c:v>
                </c:pt>
                <c:pt idx="6">
                  <c:v>51.7</c:v>
                </c:pt>
                <c:pt idx="7">
                  <c:v>7.1</c:v>
                </c:pt>
                <c:pt idx="8">
                  <c:v>0.1</c:v>
                </c:pt>
                <c:pt idx="9">
                  <c:v>2</c:v>
                </c:pt>
                <c:pt idx="10">
                  <c:v>2.7</c:v>
                </c:pt>
                <c:pt idx="11">
                  <c:v>0</c:v>
                </c:pt>
                <c:pt idx="12">
                  <c:v>8.1</c:v>
                </c:pt>
              </c:numCache>
            </c:numRef>
          </c:val>
          <c:extLst xmlns:c16r2="http://schemas.microsoft.com/office/drawing/2015/06/chart">
            <c:ext xmlns:c16="http://schemas.microsoft.com/office/drawing/2014/chart" uri="{C3380CC4-5D6E-409C-BE32-E72D297353CC}">
              <c16:uniqueId val="{00000001-CB51-4C88-8CB9-52D9DA6934C1}"/>
            </c:ext>
          </c:extLst>
        </c:ser>
        <c:ser>
          <c:idx val="1"/>
          <c:order val="2"/>
          <c:tx>
            <c:strRef>
              <c:f>Рструк!$A$15</c:f>
              <c:strCache>
                <c:ptCount val="1"/>
                <c:pt idx="0">
                  <c:v>2022 год</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val>
            <c:numRef>
              <c:f>Рструк!$B$15:$N$15</c:f>
              <c:numCache>
                <c:formatCode>General</c:formatCode>
                <c:ptCount val="13"/>
                <c:pt idx="0">
                  <c:v>10.9</c:v>
                </c:pt>
                <c:pt idx="1">
                  <c:v>0.3</c:v>
                </c:pt>
                <c:pt idx="2">
                  <c:v>0.2</c:v>
                </c:pt>
                <c:pt idx="3">
                  <c:v>4.7</c:v>
                </c:pt>
                <c:pt idx="4">
                  <c:v>12.2</c:v>
                </c:pt>
                <c:pt idx="5">
                  <c:v>0.7</c:v>
                </c:pt>
                <c:pt idx="6">
                  <c:v>51.8</c:v>
                </c:pt>
                <c:pt idx="7">
                  <c:v>7.6</c:v>
                </c:pt>
                <c:pt idx="8">
                  <c:v>0</c:v>
                </c:pt>
                <c:pt idx="9">
                  <c:v>1.8</c:v>
                </c:pt>
                <c:pt idx="10">
                  <c:v>2.4</c:v>
                </c:pt>
                <c:pt idx="11">
                  <c:v>0</c:v>
                </c:pt>
                <c:pt idx="12">
                  <c:v>7.4</c:v>
                </c:pt>
              </c:numCache>
            </c:numRef>
          </c:val>
          <c:extLst xmlns:c16r2="http://schemas.microsoft.com/office/drawing/2015/06/chart">
            <c:ext xmlns:c16="http://schemas.microsoft.com/office/drawing/2014/chart" uri="{C3380CC4-5D6E-409C-BE32-E72D297353CC}">
              <c16:uniqueId val="{00000002-CB51-4C88-8CB9-52D9DA6934C1}"/>
            </c:ext>
          </c:extLst>
        </c:ser>
        <c:ser>
          <c:idx val="2"/>
          <c:order val="3"/>
          <c:tx>
            <c:strRef>
              <c:f>Рструк!$A$16</c:f>
              <c:strCache>
                <c:ptCount val="1"/>
                <c:pt idx="0">
                  <c:v>2023 год</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val>
            <c:numRef>
              <c:f>Рструк!$B$16:$N$16</c:f>
              <c:numCache>
                <c:formatCode>General</c:formatCode>
                <c:ptCount val="13"/>
                <c:pt idx="0">
                  <c:v>11.3</c:v>
                </c:pt>
                <c:pt idx="1">
                  <c:v>0.3</c:v>
                </c:pt>
                <c:pt idx="2">
                  <c:v>0.3</c:v>
                </c:pt>
                <c:pt idx="3">
                  <c:v>3.9</c:v>
                </c:pt>
                <c:pt idx="4">
                  <c:v>10.6</c:v>
                </c:pt>
                <c:pt idx="5">
                  <c:v>1.1000000000000001</c:v>
                </c:pt>
                <c:pt idx="6">
                  <c:v>51.7</c:v>
                </c:pt>
                <c:pt idx="7">
                  <c:v>7.7</c:v>
                </c:pt>
                <c:pt idx="8">
                  <c:v>0.1</c:v>
                </c:pt>
                <c:pt idx="9">
                  <c:v>2.1</c:v>
                </c:pt>
                <c:pt idx="10">
                  <c:v>3.2</c:v>
                </c:pt>
                <c:pt idx="11">
                  <c:v>0</c:v>
                </c:pt>
                <c:pt idx="12">
                  <c:v>7.7</c:v>
                </c:pt>
              </c:numCache>
            </c:numRef>
          </c:val>
          <c:extLst xmlns:c16r2="http://schemas.microsoft.com/office/drawing/2015/06/chart">
            <c:ext xmlns:c16="http://schemas.microsoft.com/office/drawing/2014/chart" uri="{C3380CC4-5D6E-409C-BE32-E72D297353CC}">
              <c16:uniqueId val="{00000003-CB51-4C88-8CB9-52D9DA6934C1}"/>
            </c:ext>
          </c:extLst>
        </c:ser>
        <c:ser>
          <c:idx val="4"/>
          <c:order val="4"/>
          <c:tx>
            <c:strRef>
              <c:f>Рструк!$A$17</c:f>
              <c:strCache>
                <c:ptCount val="1"/>
                <c:pt idx="0">
                  <c:v>2024 год</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val>
            <c:numRef>
              <c:f>Рструк!$B$17:$N$17</c:f>
              <c:numCache>
                <c:formatCode>General</c:formatCode>
                <c:ptCount val="13"/>
                <c:pt idx="0">
                  <c:v>11.1</c:v>
                </c:pt>
                <c:pt idx="1">
                  <c:v>0.3</c:v>
                </c:pt>
                <c:pt idx="2">
                  <c:v>0.3</c:v>
                </c:pt>
                <c:pt idx="3">
                  <c:v>4.5</c:v>
                </c:pt>
                <c:pt idx="4">
                  <c:v>12.3</c:v>
                </c:pt>
                <c:pt idx="5">
                  <c:v>1.1000000000000001</c:v>
                </c:pt>
                <c:pt idx="6">
                  <c:v>50.4</c:v>
                </c:pt>
                <c:pt idx="7">
                  <c:v>8.1</c:v>
                </c:pt>
                <c:pt idx="8">
                  <c:v>0</c:v>
                </c:pt>
                <c:pt idx="9">
                  <c:v>2</c:v>
                </c:pt>
                <c:pt idx="10">
                  <c:v>2.5</c:v>
                </c:pt>
                <c:pt idx="11">
                  <c:v>0</c:v>
                </c:pt>
                <c:pt idx="12">
                  <c:v>7.2</c:v>
                </c:pt>
              </c:numCache>
            </c:numRef>
          </c:val>
          <c:extLst xmlns:c16r2="http://schemas.microsoft.com/office/drawing/2015/06/chart">
            <c:ext xmlns:c16="http://schemas.microsoft.com/office/drawing/2014/chart" uri="{C3380CC4-5D6E-409C-BE32-E72D297353CC}">
              <c16:uniqueId val="{00000000-18A8-4847-8D7D-FF53221D8B21}"/>
            </c:ext>
          </c:extLst>
        </c:ser>
        <c:dLbls>
          <c:showLegendKey val="0"/>
          <c:showVal val="0"/>
          <c:showCatName val="0"/>
          <c:showSerName val="0"/>
          <c:showPercent val="0"/>
          <c:showBubbleSize val="0"/>
        </c:dLbls>
        <c:gapWidth val="150"/>
        <c:shape val="cylinder"/>
        <c:axId val="-1683484448"/>
        <c:axId val="-1683483360"/>
        <c:axId val="0"/>
      </c:bar3DChart>
      <c:catAx>
        <c:axId val="-1683484448"/>
        <c:scaling>
          <c:orientation val="minMax"/>
        </c:scaling>
        <c:delete val="0"/>
        <c:axPos val="l"/>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83483360"/>
        <c:crosses val="autoZero"/>
        <c:auto val="1"/>
        <c:lblAlgn val="ctr"/>
        <c:lblOffset val="100"/>
        <c:noMultiLvlLbl val="0"/>
      </c:catAx>
      <c:valAx>
        <c:axId val="-1683483360"/>
        <c:scaling>
          <c:orientation val="minMax"/>
        </c:scaling>
        <c:delete val="0"/>
        <c:axPos val="b"/>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83484448"/>
        <c:crosses val="autoZero"/>
        <c:crossBetween val="between"/>
      </c:valAx>
      <c:spPr>
        <a:noFill/>
        <a:ln w="25400">
          <a:noFill/>
        </a:ln>
      </c:spPr>
    </c:plotArea>
    <c:legend>
      <c:legendPos val="r"/>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4803149606299213" l="0.70866141732283472" r="0.70866141732283472" t="0.74803149606299213" header="0.31496062992125984" footer="0.31496062992125984"/>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Calibri"/>
                <a:ea typeface="Calibri"/>
                <a:cs typeface="Calibri"/>
              </a:defRPr>
            </a:pPr>
            <a:r>
              <a:rPr lang="ru-RU"/>
              <a:t>Расходы районных муниципальных программ и непрограммных расходов в 2024 году, млн. руб.</a:t>
            </a:r>
          </a:p>
        </c:rich>
      </c:tx>
      <c:layout/>
      <c:overlay val="0"/>
    </c:title>
    <c:autoTitleDeleted val="0"/>
    <c:plotArea>
      <c:layout/>
      <c:pieChart>
        <c:varyColors val="1"/>
        <c:ser>
          <c:idx val="0"/>
          <c:order val="0"/>
          <c:tx>
            <c:strRef>
              <c:f>'Р МП 2024'!$A$3</c:f>
              <c:strCache>
                <c:ptCount val="1"/>
                <c:pt idx="0">
                  <c:v>млн. руб.</c:v>
                </c:pt>
              </c:strCache>
            </c:strRef>
          </c:tx>
          <c:explosion val="25"/>
          <c:dPt>
            <c:idx val="0"/>
            <c:bubble3D val="0"/>
            <c:extLst xmlns:c16r2="http://schemas.microsoft.com/office/drawing/2015/06/chart">
              <c:ext xmlns:c16="http://schemas.microsoft.com/office/drawing/2014/chart" uri="{C3380CC4-5D6E-409C-BE32-E72D297353CC}">
                <c16:uniqueId val="{00000000-ABB0-4268-86D9-46C6FE578162}"/>
              </c:ext>
            </c:extLst>
          </c:dPt>
          <c:dPt>
            <c:idx val="1"/>
            <c:bubble3D val="0"/>
          </c:dPt>
          <c:dPt>
            <c:idx val="2"/>
            <c:bubble3D val="0"/>
          </c:dPt>
          <c:dPt>
            <c:idx val="3"/>
            <c:bubble3D val="0"/>
          </c:dPt>
          <c:dPt>
            <c:idx val="4"/>
            <c:bubble3D val="0"/>
          </c:dPt>
          <c:dPt>
            <c:idx val="5"/>
            <c:bubble3D val="0"/>
          </c:dPt>
          <c:dPt>
            <c:idx val="6"/>
            <c:bubble3D val="0"/>
          </c:dPt>
          <c:dPt>
            <c:idx val="7"/>
            <c:bubble3D val="0"/>
          </c:dPt>
          <c:dPt>
            <c:idx val="8"/>
            <c:bubble3D val="0"/>
          </c:dPt>
          <c:dPt>
            <c:idx val="9"/>
            <c:bubble3D val="0"/>
          </c:dPt>
          <c:dPt>
            <c:idx val="10"/>
            <c:bubble3D val="0"/>
          </c:dPt>
          <c:dPt>
            <c:idx val="11"/>
            <c:bubble3D val="0"/>
          </c:dPt>
          <c:dPt>
            <c:idx val="12"/>
            <c:bubble3D val="0"/>
          </c:dPt>
          <c:dPt>
            <c:idx val="13"/>
            <c:bubble3D val="0"/>
          </c:dPt>
          <c:dPt>
            <c:idx val="14"/>
            <c:bubble3D val="0"/>
          </c:dPt>
          <c:dPt>
            <c:idx val="15"/>
            <c:bubble3D val="0"/>
          </c:dPt>
          <c:dLbls>
            <c:dLbl>
              <c:idx val="0"/>
              <c:layout/>
              <c:tx>
                <c:rich>
                  <a:bodyPr/>
                  <a:lstStyle/>
                  <a:p>
                    <a:fld id="{89538AC9-599D-4D9A-9542-9960921BEAAD}" type="VALUE">
                      <a:rPr lang="en-US"/>
                      <a:pPr/>
                      <a:t>[ЗНАЧЕНИЕ]</a:t>
                    </a:fld>
                    <a:r>
                      <a:rPr lang="en-US" baseline="0"/>
                      <a:t>; 50,3%</a:t>
                    </a:r>
                  </a:p>
                </c:rich>
              </c:tx>
              <c:showLegendKey val="0"/>
              <c:showVal val="1"/>
              <c:showCatName val="0"/>
              <c:showSerName val="0"/>
              <c:showPercent val="1"/>
              <c:showBubbleSize val="0"/>
              <c:extLst>
                <c:ext xmlns:c15="http://schemas.microsoft.com/office/drawing/2012/chart" uri="{CE6537A1-D6FC-4f65-9D91-7224C49458BB}">
                  <c15:layout/>
                  <c15:dlblFieldTable/>
                  <c15:showDataLabelsRange val="0"/>
                </c:ext>
              </c:extLst>
            </c:dLbl>
            <c:dLbl>
              <c:idx val="1"/>
              <c:layout/>
              <c:tx>
                <c:rich>
                  <a:bodyPr/>
                  <a:lstStyle/>
                  <a:p>
                    <a:fld id="{A28C0046-EFFC-43D0-A196-16D4E81490E9}" type="VALUE">
                      <a:rPr lang="en-US"/>
                      <a:pPr/>
                      <a:t>[ЗНАЧЕНИЕ]</a:t>
                    </a:fld>
                    <a:r>
                      <a:rPr lang="en-US" baseline="0"/>
                      <a:t>; 0,3%</a:t>
                    </a:r>
                  </a:p>
                </c:rich>
              </c:tx>
              <c:dLblPos val="outEnd"/>
              <c:showLegendKey val="0"/>
              <c:showVal val="1"/>
              <c:showCatName val="0"/>
              <c:showSerName val="0"/>
              <c:showPercent val="1"/>
              <c:showBubbleSize val="0"/>
              <c:extLst xmlns:c16r2="http://schemas.microsoft.com/office/drawing/2015/06/chart">
                <c:ext xmlns:c16="http://schemas.microsoft.com/office/drawing/2014/chart" uri="{C3380CC4-5D6E-409C-BE32-E72D297353CC}">
                  <c16:uniqueId val="{00000001-F8B5-46EE-BEB3-98ECC14A0BBF}"/>
                </c:ext>
                <c:ext xmlns:c15="http://schemas.microsoft.com/office/drawing/2012/chart" uri="{CE6537A1-D6FC-4f65-9D91-7224C49458BB}">
                  <c15:layout/>
                  <c15:dlblFieldTable/>
                  <c15:showDataLabelsRange val="0"/>
                </c:ext>
              </c:extLst>
            </c:dLbl>
            <c:dLbl>
              <c:idx val="2"/>
              <c:layout/>
              <c:tx>
                <c:rich>
                  <a:bodyPr/>
                  <a:lstStyle/>
                  <a:p>
                    <a:fld id="{C8421253-20B9-41FA-AED8-2FE8E5FF135A}" type="VALUE">
                      <a:rPr lang="en-US"/>
                      <a:pPr/>
                      <a:t>[ЗНАЧЕНИЕ]</a:t>
                    </a:fld>
                    <a:r>
                      <a:rPr lang="en-US" baseline="0"/>
                      <a:t>; 8,9%;</a:t>
                    </a:r>
                  </a:p>
                </c:rich>
              </c:tx>
              <c:showLegendKey val="0"/>
              <c:showVal val="1"/>
              <c:showCatName val="0"/>
              <c:showSerName val="0"/>
              <c:showPercent val="1"/>
              <c:showBubbleSize val="0"/>
              <c:extLst>
                <c:ext xmlns:c15="http://schemas.microsoft.com/office/drawing/2012/chart" uri="{CE6537A1-D6FC-4f65-9D91-7224C49458BB}">
                  <c15:layout/>
                  <c15:dlblFieldTable/>
                  <c15:showDataLabelsRange val="0"/>
                </c:ext>
              </c:extLst>
            </c:dLbl>
            <c:dLbl>
              <c:idx val="3"/>
              <c:layout/>
              <c:tx>
                <c:rich>
                  <a:bodyPr/>
                  <a:lstStyle/>
                  <a:p>
                    <a:fld id="{4A5368A7-BED9-40DB-8D42-DB8EFE690DBE}" type="VALUE">
                      <a:rPr lang="en-US"/>
                      <a:pPr/>
                      <a:t>[ЗНАЧЕНИЕ]</a:t>
                    </a:fld>
                    <a:r>
                      <a:rPr lang="en-US" baseline="0"/>
                      <a:t>; 2,5%</a:t>
                    </a:r>
                  </a:p>
                </c:rich>
              </c:tx>
              <c:showLegendKey val="0"/>
              <c:showVal val="1"/>
              <c:showCatName val="0"/>
              <c:showSerName val="0"/>
              <c:showPercent val="1"/>
              <c:showBubbleSize val="0"/>
              <c:extLst>
                <c:ext xmlns:c15="http://schemas.microsoft.com/office/drawing/2012/chart" uri="{CE6537A1-D6FC-4f65-9D91-7224C49458BB}">
                  <c15:layout/>
                  <c15:dlblFieldTable/>
                  <c15:showDataLabelsRange val="0"/>
                </c:ext>
              </c:extLst>
            </c:dLbl>
            <c:dLbl>
              <c:idx val="7"/>
              <c:layout/>
              <c:tx>
                <c:rich>
                  <a:bodyPr/>
                  <a:lstStyle/>
                  <a:p>
                    <a:fld id="{19C39636-DEAE-448F-AE6F-A3774ED713AD}" type="VALUE">
                      <a:rPr lang="en-US"/>
                      <a:pPr/>
                      <a:t>[ЗНАЧЕНИЕ]</a:t>
                    </a:fld>
                    <a:r>
                      <a:rPr lang="en-US" baseline="0"/>
                      <a:t>; 0,5%</a:t>
                    </a:r>
                  </a:p>
                </c:rich>
              </c:tx>
              <c:showLegendKey val="0"/>
              <c:showVal val="1"/>
              <c:showCatName val="0"/>
              <c:showSerName val="0"/>
              <c:showPercent val="1"/>
              <c:showBubbleSize val="0"/>
              <c:extLst>
                <c:ext xmlns:c15="http://schemas.microsoft.com/office/drawing/2012/chart" uri="{CE6537A1-D6FC-4f65-9D91-7224C49458BB}">
                  <c15:layout/>
                  <c15:dlblFieldTable/>
                  <c15:showDataLabelsRange val="0"/>
                </c:ext>
              </c:extLst>
            </c:dLbl>
            <c:dLbl>
              <c:idx val="9"/>
              <c:layout/>
              <c:tx>
                <c:rich>
                  <a:bodyPr/>
                  <a:lstStyle/>
                  <a:p>
                    <a:fld id="{66B99A4C-6E52-4553-A7A0-3C8A8D5ECFA5}" type="VALUE">
                      <a:rPr lang="en-US"/>
                      <a:pPr/>
                      <a:t>[ЗНАЧЕНИЕ]</a:t>
                    </a:fld>
                    <a:r>
                      <a:rPr lang="en-US" baseline="0"/>
                      <a:t>; 0,1%</a:t>
                    </a:r>
                  </a:p>
                </c:rich>
              </c:tx>
              <c:showLegendKey val="0"/>
              <c:showVal val="1"/>
              <c:showCatName val="0"/>
              <c:showSerName val="0"/>
              <c:showPercent val="1"/>
              <c:showBubbleSize val="0"/>
              <c:extLst>
                <c:ext xmlns:c15="http://schemas.microsoft.com/office/drawing/2012/chart" uri="{CE6537A1-D6FC-4f65-9D91-7224C49458BB}">
                  <c15:layout/>
                  <c15:dlblFieldTable/>
                  <c15:showDataLabelsRange val="0"/>
                </c:ext>
              </c:extLst>
            </c:dLbl>
            <c:dLbl>
              <c:idx val="10"/>
              <c:layout/>
              <c:tx>
                <c:rich>
                  <a:bodyPr/>
                  <a:lstStyle/>
                  <a:p>
                    <a:fld id="{97397E7E-7B27-4C6D-8DA6-AF3E9BED4FB2}" type="VALUE">
                      <a:rPr lang="en-US"/>
                      <a:pPr/>
                      <a:t>[ЗНАЧЕНИЕ]</a:t>
                    </a:fld>
                    <a:r>
                      <a:rPr lang="en-US" baseline="0"/>
                      <a:t>; 13,8%</a:t>
                    </a:r>
                  </a:p>
                </c:rich>
              </c:tx>
              <c:showLegendKey val="0"/>
              <c:showVal val="1"/>
              <c:showCatName val="0"/>
              <c:showSerName val="0"/>
              <c:showPercent val="1"/>
              <c:showBubbleSize val="0"/>
              <c:extLst>
                <c:ext xmlns:c15="http://schemas.microsoft.com/office/drawing/2012/chart" uri="{CE6537A1-D6FC-4f65-9D91-7224C49458BB}">
                  <c15:layout/>
                  <c15:dlblFieldTable/>
                  <c15:showDataLabelsRange val="0"/>
                </c:ext>
              </c:extLst>
            </c:dLbl>
            <c:dLbl>
              <c:idx val="11"/>
              <c:layout/>
              <c:tx>
                <c:rich>
                  <a:bodyPr/>
                  <a:lstStyle/>
                  <a:p>
                    <a:fld id="{B208D4D1-BE5F-4B67-B4E3-A2DB0BE6DDBD}" type="VALUE">
                      <a:rPr lang="en-US"/>
                      <a:pPr/>
                      <a:t>[ЗНАЧЕНИЕ]</a:t>
                    </a:fld>
                    <a:r>
                      <a:rPr lang="en-US" baseline="0"/>
                      <a:t>; 0,1%</a:t>
                    </a:r>
                  </a:p>
                </c:rich>
              </c:tx>
              <c:showLegendKey val="0"/>
              <c:showVal val="1"/>
              <c:showCatName val="0"/>
              <c:showSerName val="0"/>
              <c:showPercent val="1"/>
              <c:showBubbleSize val="0"/>
              <c:extLst>
                <c:ext xmlns:c15="http://schemas.microsoft.com/office/drawing/2012/chart" uri="{CE6537A1-D6FC-4f65-9D91-7224C49458BB}">
                  <c15:layout/>
                  <c15:dlblFieldTable/>
                  <c15:showDataLabelsRange val="0"/>
                </c:ext>
              </c:extLst>
            </c:dLbl>
            <c:dLbl>
              <c:idx val="12"/>
              <c:layout/>
              <c:tx>
                <c:rich>
                  <a:bodyPr/>
                  <a:lstStyle/>
                  <a:p>
                    <a:fld id="{B7BA7129-CC5D-48AC-95C0-45540F76A8CF}" type="VALUE">
                      <a:rPr lang="en-US"/>
                      <a:pPr/>
                      <a:t>[ЗНАЧЕНИЕ]</a:t>
                    </a:fld>
                    <a:r>
                      <a:rPr lang="en-US" baseline="0"/>
                      <a:t>; 0,6%</a:t>
                    </a:r>
                  </a:p>
                </c:rich>
              </c:tx>
              <c:showLegendKey val="0"/>
              <c:showVal val="1"/>
              <c:showCatName val="0"/>
              <c:showSerName val="0"/>
              <c:showPercent val="1"/>
              <c:showBubbleSize val="0"/>
              <c:extLst>
                <c:ext xmlns:c15="http://schemas.microsoft.com/office/drawing/2012/chart" uri="{CE6537A1-D6FC-4f65-9D91-7224C49458BB}">
                  <c15:layout/>
                  <c15:dlblFieldTable/>
                  <c15:showDataLabelsRange val="0"/>
                </c:ext>
              </c:extLst>
            </c:dLbl>
            <c:dLbl>
              <c:idx val="13"/>
              <c:layout/>
              <c:tx>
                <c:rich>
                  <a:bodyPr/>
                  <a:lstStyle/>
                  <a:p>
                    <a:fld id="{C982EC51-63CD-4F2A-B4AB-D77417D6A0EF}" type="VALUE">
                      <a:rPr lang="en-US"/>
                      <a:pPr/>
                      <a:t>[ЗНАЧЕНИЕ]</a:t>
                    </a:fld>
                    <a:r>
                      <a:rPr lang="en-US" baseline="0"/>
                      <a:t>; 3,9%</a:t>
                    </a:r>
                  </a:p>
                </c:rich>
              </c:tx>
              <c:showLegendKey val="0"/>
              <c:showVal val="1"/>
              <c:showCatName val="0"/>
              <c:showSerName val="0"/>
              <c:showPercent val="1"/>
              <c:showBubbleSize val="0"/>
              <c:extLst>
                <c:ext xmlns:c15="http://schemas.microsoft.com/office/drawing/2012/chart" uri="{CE6537A1-D6FC-4f65-9D91-7224C49458BB}">
                  <c15:layout/>
                  <c15:dlblFieldTable/>
                  <c15:showDataLabelsRange val="0"/>
                </c:ext>
              </c:extLst>
            </c:dLbl>
            <c:dLbl>
              <c:idx val="14"/>
              <c:layout/>
              <c:tx>
                <c:rich>
                  <a:bodyPr/>
                  <a:lstStyle/>
                  <a:p>
                    <a:fld id="{CD06C1D7-B56D-45EA-8454-A24D01681ED1}" type="VALUE">
                      <a:rPr lang="en-US"/>
                      <a:pPr/>
                      <a:t>[ЗНАЧЕНИЕ]</a:t>
                    </a:fld>
                    <a:r>
                      <a:rPr lang="en-US" baseline="0"/>
                      <a:t>; 0,4%</a:t>
                    </a:r>
                  </a:p>
                </c:rich>
              </c:tx>
              <c:showLegendKey val="0"/>
              <c:showVal val="1"/>
              <c:showCatName val="0"/>
              <c:showSerName val="0"/>
              <c:showPercent val="1"/>
              <c:showBubbleSize val="0"/>
              <c:extLst>
                <c:ext xmlns:c15="http://schemas.microsoft.com/office/drawing/2012/chart" uri="{CE6537A1-D6FC-4f65-9D91-7224C49458BB}">
                  <c15:layout/>
                  <c15:dlblFieldTable/>
                  <c15:showDataLabelsRange val="0"/>
                </c:ext>
              </c:extLst>
            </c:dLbl>
            <c:dLbl>
              <c:idx val="16"/>
              <c:layout/>
              <c:tx>
                <c:rich>
                  <a:bodyPr/>
                  <a:lstStyle/>
                  <a:p>
                    <a:fld id="{3CA77400-D996-4B01-9E24-42F78D5A3B36}" type="VALUE">
                      <a:rPr lang="en-US"/>
                      <a:pPr/>
                      <a:t>[ЗНАЧЕНИЕ]</a:t>
                    </a:fld>
                    <a:r>
                      <a:rPr lang="en-US" baseline="0"/>
                      <a:t>; 0,2%</a:t>
                    </a:r>
                  </a:p>
                </c:rich>
              </c:tx>
              <c:showLegendKey val="0"/>
              <c:showVal val="1"/>
              <c:showCatName val="0"/>
              <c:showSerName val="0"/>
              <c:showPercent val="1"/>
              <c:showBubbleSize val="0"/>
              <c:extLst>
                <c:ext xmlns:c15="http://schemas.microsoft.com/office/drawing/2012/chart" uri="{CE6537A1-D6FC-4f65-9D91-7224C49458BB}">
                  <c15:layout/>
                  <c15:dlblFieldTable/>
                  <c15:showDataLabelsRange val="0"/>
                </c:ext>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1"/>
            <c:showBubbleSize val="0"/>
            <c:showLeaderLines val="1"/>
            <c:extLst xmlns:c16r2="http://schemas.microsoft.com/office/drawing/2015/06/chart">
              <c:ext xmlns:c15="http://schemas.microsoft.com/office/drawing/2012/chart" uri="{CE6537A1-D6FC-4f65-9D91-7224C49458BB}">
                <c15:layout/>
              </c:ext>
            </c:extLst>
          </c:dLbls>
          <c:cat>
            <c:strRef>
              <c:extLst>
                <c:ext xmlns:c15="http://schemas.microsoft.com/office/drawing/2012/chart" uri="{02D57815-91ED-43cb-92C2-25804820EDAC}">
                  <c15:fullRef>
                    <c15:sqref>'Р МП 2024'!$B$2:$S$2</c15:sqref>
                  </c15:fullRef>
                </c:ext>
              </c:extLst>
              <c:f>('Р МП 2024'!$B$2,'Р МП 2024'!$D$2:$S$2)</c:f>
              <c:strCache>
                <c:ptCount val="17"/>
                <c:pt idx="0">
                  <c:v>МП "Развитие образования  Ачинского района"(611,2 млн.руб.)</c:v>
                </c:pt>
                <c:pt idx="1">
                  <c:v>МП "Защита населения и территорий Ачинского района от чрезвычайных ситуаций"(3,7 млн. руб.)</c:v>
                </c:pt>
                <c:pt idx="2">
                  <c:v>МП "Развитие культуры Ачинского района" (108,1 млн. руб.)</c:v>
                </c:pt>
                <c:pt idx="3">
                  <c:v>МП "Развитие физической культуры и спорта в Ачинском районе" (31 млн. руб.)</c:v>
                </c:pt>
                <c:pt idx="4">
                  <c:v>МП "Молодёжь Ачинского района в XXI веке"(12,2 млн. руб.)</c:v>
                </c:pt>
                <c:pt idx="5">
                  <c:v>МП "Создание благоприятных условий развития малого и среднего предпринимательства в Ачинском районе"(0,6 млн. руб.)</c:v>
                </c:pt>
                <c:pt idx="6">
                  <c:v>МП "Развитие транспортной системы на территории Ачинского района" (48,3 млн. руб.)</c:v>
                </c:pt>
                <c:pt idx="7">
                  <c:v>МП "Развитие сельского хозяйства и регулирование рынков сельскохозяйственной продукции в Ачинском районе"(5,7 млн. руб.)</c:v>
                </c:pt>
                <c:pt idx="8">
                  <c:v>МП "Обеспечение доступным и комфортным жильём граждан Ачинского района" (0 млн. руб.)</c:v>
                </c:pt>
                <c:pt idx="9">
                  <c:v>МП "Управление муниципальным имуществом Ачинского района"(1,6 млн. руб.)</c:v>
                </c:pt>
                <c:pt idx="10">
                  <c:v>МП "Управление муниципальными финансами"(168,4 млн.руб.)</c:v>
                </c:pt>
                <c:pt idx="11">
                  <c:v>МП "Обеспечение общественного порядка и противодействие коррупции"(1,3 млн. руб.) </c:v>
                </c:pt>
                <c:pt idx="12">
                  <c:v>Непрограммные расходы Ачинского районного Совета депутатов (6,8 млн. руб.)</c:v>
                </c:pt>
                <c:pt idx="13">
                  <c:v>Непрограммные расходы администрации Ачинского района (47 млн. руб.)</c:v>
                </c:pt>
                <c:pt idx="14">
                  <c:v>Непрограммные расходы финансового управления администрации Ачинского района (4,7 млн. руб.)</c:v>
                </c:pt>
                <c:pt idx="15">
                  <c:v>Непрограммные расходы МКУ "УСиЖКХ" Ачинского района (38,5 млн. руб.)</c:v>
                </c:pt>
                <c:pt idx="16">
                  <c:v>Непрограммные расходы Ревизионной комиссии Ачинского района (2,2 млн. руб.)</c:v>
                </c:pt>
              </c:strCache>
            </c:strRef>
          </c:cat>
          <c:val>
            <c:numRef>
              <c:extLst>
                <c:ext xmlns:c15="http://schemas.microsoft.com/office/drawing/2012/chart" uri="{02D57815-91ED-43cb-92C2-25804820EDAC}">
                  <c15:fullRef>
                    <c15:sqref>'Р МП 2024'!$B$3:$S$3</c15:sqref>
                  </c15:fullRef>
                </c:ext>
              </c:extLst>
              <c:f>('Р МП 2024'!$B$3,'Р МП 2024'!$D$3:$S$3)</c:f>
              <c:numCache>
                <c:formatCode>General</c:formatCode>
                <c:ptCount val="17"/>
                <c:pt idx="0">
                  <c:v>611.20000000000005</c:v>
                </c:pt>
                <c:pt idx="1">
                  <c:v>3.7</c:v>
                </c:pt>
                <c:pt idx="2">
                  <c:v>108.1</c:v>
                </c:pt>
                <c:pt idx="3">
                  <c:v>31</c:v>
                </c:pt>
                <c:pt idx="4">
                  <c:v>12.2</c:v>
                </c:pt>
                <c:pt idx="5">
                  <c:v>0.6</c:v>
                </c:pt>
                <c:pt idx="6">
                  <c:v>48.3</c:v>
                </c:pt>
                <c:pt idx="7">
                  <c:v>5.7</c:v>
                </c:pt>
                <c:pt idx="8">
                  <c:v>0</c:v>
                </c:pt>
                <c:pt idx="9">
                  <c:v>1.6</c:v>
                </c:pt>
                <c:pt idx="10">
                  <c:v>168.4</c:v>
                </c:pt>
                <c:pt idx="11">
                  <c:v>1.3</c:v>
                </c:pt>
                <c:pt idx="12">
                  <c:v>6.8</c:v>
                </c:pt>
                <c:pt idx="13">
                  <c:v>47</c:v>
                </c:pt>
                <c:pt idx="14">
                  <c:v>4.7</c:v>
                </c:pt>
                <c:pt idx="15">
                  <c:v>38.5</c:v>
                </c:pt>
                <c:pt idx="16">
                  <c:v>2.2000000000000002</c:v>
                </c:pt>
              </c:numCache>
            </c:numRef>
          </c:val>
          <c:extLst xmlns:c16r2="http://schemas.microsoft.com/office/drawing/2015/06/chart">
            <c:ext xmlns:c16="http://schemas.microsoft.com/office/drawing/2014/chart" uri="{C3380CC4-5D6E-409C-BE32-E72D297353CC}">
              <c16:uniqueId val="{00000011-ABB0-4268-86D9-46C6FE578162}"/>
            </c:ext>
          </c:extLst>
        </c:ser>
        <c:ser>
          <c:idx val="1"/>
          <c:order val="1"/>
          <c:tx>
            <c:strRef>
              <c:f>'Р МП 2024'!$A$4</c:f>
              <c:strCache>
                <c:ptCount val="1"/>
                <c:pt idx="0">
                  <c:v>доля %</c:v>
                </c:pt>
              </c:strCache>
            </c:strRef>
          </c:tx>
          <c:explosion val="25"/>
          <c:dPt>
            <c:idx val="0"/>
            <c:bubble3D val="0"/>
            <c:extLst xmlns:c16r2="http://schemas.microsoft.com/office/drawing/2015/06/chart">
              <c:ext xmlns:c16="http://schemas.microsoft.com/office/drawing/2014/chart" uri="{C3380CC4-5D6E-409C-BE32-E72D297353CC}">
                <c16:uniqueId val="{00000012-ABB0-4268-86D9-46C6FE578162}"/>
              </c:ext>
            </c:extLst>
          </c:dPt>
          <c:dPt>
            <c:idx val="1"/>
            <c:bubble3D val="0"/>
          </c:dPt>
          <c:dPt>
            <c:idx val="2"/>
            <c:bubble3D val="0"/>
          </c:dPt>
          <c:dPt>
            <c:idx val="3"/>
            <c:bubble3D val="0"/>
          </c:dPt>
          <c:dPt>
            <c:idx val="4"/>
            <c:bubble3D val="0"/>
          </c:dPt>
          <c:dPt>
            <c:idx val="5"/>
            <c:bubble3D val="0"/>
          </c:dPt>
          <c:dPt>
            <c:idx val="6"/>
            <c:bubble3D val="0"/>
          </c:dPt>
          <c:dPt>
            <c:idx val="7"/>
            <c:bubble3D val="0"/>
          </c:dPt>
          <c:dPt>
            <c:idx val="8"/>
            <c:bubble3D val="0"/>
          </c:dPt>
          <c:dPt>
            <c:idx val="9"/>
            <c:bubble3D val="0"/>
          </c:dPt>
          <c:dPt>
            <c:idx val="10"/>
            <c:bubble3D val="0"/>
          </c:dPt>
          <c:dPt>
            <c:idx val="11"/>
            <c:bubble3D val="0"/>
          </c:dPt>
          <c:dPt>
            <c:idx val="12"/>
            <c:bubble3D val="0"/>
          </c:dPt>
          <c:dPt>
            <c:idx val="13"/>
            <c:bubble3D val="0"/>
          </c:dPt>
          <c:dPt>
            <c:idx val="14"/>
            <c:bubble3D val="0"/>
          </c:dPt>
          <c:dPt>
            <c:idx val="15"/>
            <c:bubble3D val="0"/>
          </c:dPt>
          <c:dLbls>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extLst>
                <c:ext xmlns:c15="http://schemas.microsoft.com/office/drawing/2012/chart" uri="{02D57815-91ED-43cb-92C2-25804820EDAC}">
                  <c15:fullRef>
                    <c15:sqref>'Р МП 2024'!$B$2:$S$2</c15:sqref>
                  </c15:fullRef>
                </c:ext>
              </c:extLst>
              <c:f>('Р МП 2024'!$B$2,'Р МП 2024'!$D$2:$S$2)</c:f>
              <c:strCache>
                <c:ptCount val="17"/>
                <c:pt idx="0">
                  <c:v>МП "Развитие образования  Ачинского района"(611,2 млн.руб.)</c:v>
                </c:pt>
                <c:pt idx="1">
                  <c:v>МП "Защита населения и территорий Ачинского района от чрезвычайных ситуаций"(3,7 млн. руб.)</c:v>
                </c:pt>
                <c:pt idx="2">
                  <c:v>МП "Развитие культуры Ачинского района" (108,1 млн. руб.)</c:v>
                </c:pt>
                <c:pt idx="3">
                  <c:v>МП "Развитие физической культуры и спорта в Ачинском районе" (31 млн. руб.)</c:v>
                </c:pt>
                <c:pt idx="4">
                  <c:v>МП "Молодёжь Ачинского района в XXI веке"(12,2 млн. руб.)</c:v>
                </c:pt>
                <c:pt idx="5">
                  <c:v>МП "Создание благоприятных условий развития малого и среднего предпринимательства в Ачинском районе"(0,6 млн. руб.)</c:v>
                </c:pt>
                <c:pt idx="6">
                  <c:v>МП "Развитие транспортной системы на территории Ачинского района" (48,3 млн. руб.)</c:v>
                </c:pt>
                <c:pt idx="7">
                  <c:v>МП "Развитие сельского хозяйства и регулирование рынков сельскохозяйственной продукции в Ачинском районе"(5,7 млн. руб.)</c:v>
                </c:pt>
                <c:pt idx="8">
                  <c:v>МП "Обеспечение доступным и комфортным жильём граждан Ачинского района" (0 млн. руб.)</c:v>
                </c:pt>
                <c:pt idx="9">
                  <c:v>МП "Управление муниципальным имуществом Ачинского района"(1,6 млн. руб.)</c:v>
                </c:pt>
                <c:pt idx="10">
                  <c:v>МП "Управление муниципальными финансами"(168,4 млн.руб.)</c:v>
                </c:pt>
                <c:pt idx="11">
                  <c:v>МП "Обеспечение общественного порядка и противодействие коррупции"(1,3 млн. руб.) </c:v>
                </c:pt>
                <c:pt idx="12">
                  <c:v>Непрограммные расходы Ачинского районного Совета депутатов (6,8 млн. руб.)</c:v>
                </c:pt>
                <c:pt idx="13">
                  <c:v>Непрограммные расходы администрации Ачинского района (47 млн. руб.)</c:v>
                </c:pt>
                <c:pt idx="14">
                  <c:v>Непрограммные расходы финансового управления администрации Ачинского района (4,7 млн. руб.)</c:v>
                </c:pt>
                <c:pt idx="15">
                  <c:v>Непрограммные расходы МКУ "УСиЖКХ" Ачинского района (38,5 млн. руб.)</c:v>
                </c:pt>
                <c:pt idx="16">
                  <c:v>Непрограммные расходы Ревизионной комиссии Ачинского района (2,2 млн. руб.)</c:v>
                </c:pt>
              </c:strCache>
            </c:strRef>
          </c:cat>
          <c:val>
            <c:numRef>
              <c:extLst>
                <c:ext xmlns:c15="http://schemas.microsoft.com/office/drawing/2012/chart" uri="{02D57815-91ED-43cb-92C2-25804820EDAC}">
                  <c15:fullRef>
                    <c15:sqref>'Р МП 2024'!$B$4:$S$4</c15:sqref>
                  </c15:fullRef>
                </c:ext>
              </c:extLst>
              <c:f>('Р МП 2024'!$B$4,'Р МП 2024'!$D$4:$S$4)</c:f>
              <c:numCache>
                <c:formatCode>General</c:formatCode>
                <c:ptCount val="17"/>
                <c:pt idx="0">
                  <c:v>50.25</c:v>
                </c:pt>
                <c:pt idx="1">
                  <c:v>0.3</c:v>
                </c:pt>
                <c:pt idx="2">
                  <c:v>8.9</c:v>
                </c:pt>
                <c:pt idx="3">
                  <c:v>2.5</c:v>
                </c:pt>
                <c:pt idx="4">
                  <c:v>1</c:v>
                </c:pt>
                <c:pt idx="5">
                  <c:v>0.05</c:v>
                </c:pt>
                <c:pt idx="6">
                  <c:v>4</c:v>
                </c:pt>
                <c:pt idx="7">
                  <c:v>0.5</c:v>
                </c:pt>
                <c:pt idx="8">
                  <c:v>0</c:v>
                </c:pt>
                <c:pt idx="9">
                  <c:v>0.1</c:v>
                </c:pt>
                <c:pt idx="10">
                  <c:v>13.8</c:v>
                </c:pt>
                <c:pt idx="11">
                  <c:v>0.1</c:v>
                </c:pt>
                <c:pt idx="12">
                  <c:v>0.6</c:v>
                </c:pt>
                <c:pt idx="13">
                  <c:v>3.9</c:v>
                </c:pt>
                <c:pt idx="14">
                  <c:v>0.4</c:v>
                </c:pt>
                <c:pt idx="15">
                  <c:v>3.1</c:v>
                </c:pt>
                <c:pt idx="16">
                  <c:v>0.2</c:v>
                </c:pt>
              </c:numCache>
            </c:numRef>
          </c:val>
          <c:extLst xmlns:c16r2="http://schemas.microsoft.com/office/drawing/2015/06/chart">
            <c:ext xmlns:c16="http://schemas.microsoft.com/office/drawing/2014/chart" uri="{C3380CC4-5D6E-409C-BE32-E72D297353CC}">
              <c16:uniqueId val="{00000023-ABB0-4268-86D9-46C6FE578162}"/>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9666628627943241"/>
          <c:y val="0.11547561656833712"/>
          <c:w val="0.39564142797367718"/>
          <c:h val="0.82219416450494698"/>
        </c:manualLayout>
      </c:layout>
      <c:overlay val="0"/>
      <c:txPr>
        <a:bodyPr/>
        <a:lstStyle/>
        <a:p>
          <a:pPr>
            <a:defRPr sz="800" b="0" i="0" u="none" strike="noStrike" baseline="0">
              <a:solidFill>
                <a:srgbClr val="000000"/>
              </a:solidFill>
              <a:latin typeface="Calibri"/>
              <a:ea typeface="Calibri"/>
              <a:cs typeface="Calibri"/>
            </a:defRPr>
          </a:pPr>
          <a:endParaRPr lang="ru-RU"/>
        </a:p>
      </c:txPr>
    </c:legend>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5" l="0.7" r="0.7" t="0.75"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depthPercent val="100"/>
      <c:rAngAx val="1"/>
    </c:view3D>
    <c:floor>
      <c:thickness val="0"/>
    </c:floor>
    <c:sideWall>
      <c:thickness val="0"/>
      <c:spPr>
        <a:noFill/>
        <a:ln w="25400">
          <a:noFill/>
        </a:ln>
      </c:spPr>
    </c:sideWall>
    <c:backWall>
      <c:thickness val="0"/>
      <c:spPr>
        <a:noFill/>
        <a:ln w="25400">
          <a:noFill/>
        </a:ln>
      </c:spPr>
    </c:backWall>
    <c:plotArea>
      <c:layout>
        <c:manualLayout>
          <c:layoutTarget val="inner"/>
          <c:xMode val="edge"/>
          <c:yMode val="edge"/>
          <c:x val="0.14084489438820147"/>
          <c:y val="9.1195462636135996E-2"/>
          <c:w val="0.79797556555430571"/>
          <c:h val="0.53466340845325366"/>
        </c:manualLayout>
      </c:layout>
      <c:bar3DChart>
        <c:barDir val="col"/>
        <c:grouping val="clustered"/>
        <c:varyColors val="0"/>
        <c:ser>
          <c:idx val="0"/>
          <c:order val="0"/>
          <c:tx>
            <c:strRef>
              <c:f>РГРБС!$A$2</c:f>
              <c:strCache>
                <c:ptCount val="1"/>
                <c:pt idx="0">
                  <c:v>2010 год</c:v>
                </c:pt>
              </c:strCache>
            </c:strRef>
          </c:tx>
          <c:invertIfNegative val="0"/>
          <c:dLbls>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РГРБС!$B$1:$K$1</c:f>
              <c:strCache>
                <c:ptCount val="9"/>
                <c:pt idx="0">
                  <c:v>Всего</c:v>
                </c:pt>
                <c:pt idx="1">
                  <c:v>Ачинский районный Совет депутатов</c:v>
                </c:pt>
                <c:pt idx="2">
                  <c:v>Ревизионная комиссия Ачинского района</c:v>
                </c:pt>
                <c:pt idx="3">
                  <c:v>Администрация Ачинского района</c:v>
                </c:pt>
                <c:pt idx="4">
                  <c:v>Финансовое управление</c:v>
                </c:pt>
                <c:pt idx="5">
                  <c:v>Управление образования</c:v>
                </c:pt>
                <c:pt idx="6">
                  <c:v>МКУ "Управление строительства и ЖКХ"</c:v>
                </c:pt>
                <c:pt idx="7">
                  <c:v>УМС ЗИО и Э администрации Ачинского района</c:v>
                </c:pt>
                <c:pt idx="8">
                  <c:v>Межбюджетные трансферты </c:v>
                </c:pt>
              </c:strCache>
            </c:strRef>
          </c:cat>
          <c:val>
            <c:numRef>
              <c:f>РГРБС!$B$2:$K$2</c:f>
            </c:numRef>
          </c:val>
          <c:extLst xmlns:c16r2="http://schemas.microsoft.com/office/drawing/2015/06/chart">
            <c:ext xmlns:c16="http://schemas.microsoft.com/office/drawing/2014/chart" uri="{C3380CC4-5D6E-409C-BE32-E72D297353CC}">
              <c16:uniqueId val="{00000000-C2FC-44B8-837F-CB411B7595A6}"/>
            </c:ext>
          </c:extLst>
        </c:ser>
        <c:ser>
          <c:idx val="1"/>
          <c:order val="1"/>
          <c:tx>
            <c:strRef>
              <c:f>РГРБС!$A$3</c:f>
              <c:strCache>
                <c:ptCount val="1"/>
                <c:pt idx="0">
                  <c:v>2011 год</c:v>
                </c:pt>
              </c:strCache>
            </c:strRef>
          </c:tx>
          <c:invertIfNegative val="0"/>
          <c:dLbls>
            <c:dLbl>
              <c:idx val="2"/>
              <c:layout>
                <c:manualLayout>
                  <c:x val="-1.7857142857142856E-2"/>
                  <c:y val="1.8390804597701149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2FC-44B8-837F-CB411B7595A6}"/>
                </c:ext>
                <c:ext xmlns:c15="http://schemas.microsoft.com/office/drawing/2012/chart" uri="{CE6537A1-D6FC-4f65-9D91-7224C49458BB}"/>
              </c:extLst>
            </c:dLbl>
            <c:dLbl>
              <c:idx val="5"/>
              <c:layout>
                <c:manualLayout>
                  <c:x val="-7.9365079365079361E-3"/>
                  <c:y val="9.1954022988505746E-3"/>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2FC-44B8-837F-CB411B7595A6}"/>
                </c:ext>
                <c:ext xmlns:c15="http://schemas.microsoft.com/office/drawing/2012/chart" uri="{CE6537A1-D6FC-4f65-9D91-7224C49458BB}"/>
              </c:extLst>
            </c:dLbl>
            <c:dLbl>
              <c:idx val="6"/>
              <c:layout>
                <c:manualLayout>
                  <c:x val="-6.9645226930903298E-3"/>
                  <c:y val="1.4176290463692039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2FC-44B8-837F-CB411B7595A6}"/>
                </c:ext>
                <c:ext xmlns:c15="http://schemas.microsoft.com/office/drawing/2012/chart" uri="{CE6537A1-D6FC-4f65-9D91-7224C49458BB}"/>
              </c:extLst>
            </c:dLbl>
            <c:dLbl>
              <c:idx val="7"/>
              <c:layout>
                <c:manualLayout>
                  <c:x val="1.4981273408239701E-3"/>
                  <c:y val="-2.5000000000000001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2FC-44B8-837F-CB411B7595A6}"/>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РГРБС!$B$1:$K$1</c:f>
              <c:strCache>
                <c:ptCount val="9"/>
                <c:pt idx="0">
                  <c:v>Всего</c:v>
                </c:pt>
                <c:pt idx="1">
                  <c:v>Ачинский районный Совет депутатов</c:v>
                </c:pt>
                <c:pt idx="2">
                  <c:v>Ревизионная комиссия Ачинского района</c:v>
                </c:pt>
                <c:pt idx="3">
                  <c:v>Администрация Ачинского района</c:v>
                </c:pt>
                <c:pt idx="4">
                  <c:v>Финансовое управление</c:v>
                </c:pt>
                <c:pt idx="5">
                  <c:v>Управление образования</c:v>
                </c:pt>
                <c:pt idx="6">
                  <c:v>МКУ "Управление строительства и ЖКХ"</c:v>
                </c:pt>
                <c:pt idx="7">
                  <c:v>УМС ЗИО и Э администрации Ачинского района</c:v>
                </c:pt>
                <c:pt idx="8">
                  <c:v>Межбюджетные трансферты </c:v>
                </c:pt>
              </c:strCache>
            </c:strRef>
          </c:cat>
          <c:val>
            <c:numRef>
              <c:f>РГРБС!$B$3:$K$3</c:f>
            </c:numRef>
          </c:val>
          <c:extLst xmlns:c16r2="http://schemas.microsoft.com/office/drawing/2015/06/chart">
            <c:ext xmlns:c16="http://schemas.microsoft.com/office/drawing/2014/chart" uri="{C3380CC4-5D6E-409C-BE32-E72D297353CC}">
              <c16:uniqueId val="{00000005-C2FC-44B8-837F-CB411B7595A6}"/>
            </c:ext>
          </c:extLst>
        </c:ser>
        <c:ser>
          <c:idx val="2"/>
          <c:order val="2"/>
          <c:tx>
            <c:strRef>
              <c:f>РГРБС!$A$4</c:f>
              <c:strCache>
                <c:ptCount val="1"/>
                <c:pt idx="0">
                  <c:v>2012 год</c:v>
                </c:pt>
              </c:strCache>
            </c:strRef>
          </c:tx>
          <c:invertIfNegative val="0"/>
          <c:dLbls>
            <c:dLbl>
              <c:idx val="0"/>
              <c:layout>
                <c:manualLayout>
                  <c:x val="1.3888888888888888E-2"/>
                  <c:y val="-9.1954022988505746E-3"/>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2FC-44B8-837F-CB411B7595A6}"/>
                </c:ext>
                <c:ext xmlns:c15="http://schemas.microsoft.com/office/drawing/2012/chart" uri="{CE6537A1-D6FC-4f65-9D91-7224C49458BB}"/>
              </c:extLst>
            </c:dLbl>
            <c:dLbl>
              <c:idx val="5"/>
              <c:layout>
                <c:manualLayout>
                  <c:x val="-7.275048233154282E-17"/>
                  <c:y val="-1.5325670498084235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2FC-44B8-837F-CB411B7595A6}"/>
                </c:ext>
                <c:ext xmlns:c15="http://schemas.microsoft.com/office/drawing/2012/chart" uri="{CE6537A1-D6FC-4f65-9D91-7224C49458BB}"/>
              </c:extLst>
            </c:dLbl>
            <c:dLbl>
              <c:idx val="6"/>
              <c:layout>
                <c:manualLayout>
                  <c:x val="2.9962546816479402E-3"/>
                  <c:y val="-8.3333333333333332E-3"/>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2FC-44B8-837F-CB411B7595A6}"/>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РГРБС!$B$1:$K$1</c:f>
              <c:strCache>
                <c:ptCount val="9"/>
                <c:pt idx="0">
                  <c:v>Всего</c:v>
                </c:pt>
                <c:pt idx="1">
                  <c:v>Ачинский районный Совет депутатов</c:v>
                </c:pt>
                <c:pt idx="2">
                  <c:v>Ревизионная комиссия Ачинского района</c:v>
                </c:pt>
                <c:pt idx="3">
                  <c:v>Администрация Ачинского района</c:v>
                </c:pt>
                <c:pt idx="4">
                  <c:v>Финансовое управление</c:v>
                </c:pt>
                <c:pt idx="5">
                  <c:v>Управление образования</c:v>
                </c:pt>
                <c:pt idx="6">
                  <c:v>МКУ "Управление строительства и ЖКХ"</c:v>
                </c:pt>
                <c:pt idx="7">
                  <c:v>УМС ЗИО и Э администрации Ачинского района</c:v>
                </c:pt>
                <c:pt idx="8">
                  <c:v>Межбюджетные трансферты </c:v>
                </c:pt>
              </c:strCache>
            </c:strRef>
          </c:cat>
          <c:val>
            <c:numRef>
              <c:f>РГРБС!$B$4:$K$4</c:f>
            </c:numRef>
          </c:val>
          <c:extLst xmlns:c16r2="http://schemas.microsoft.com/office/drawing/2015/06/chart">
            <c:ext xmlns:c16="http://schemas.microsoft.com/office/drawing/2014/chart" uri="{C3380CC4-5D6E-409C-BE32-E72D297353CC}">
              <c16:uniqueId val="{00000009-C2FC-44B8-837F-CB411B7595A6}"/>
            </c:ext>
          </c:extLst>
        </c:ser>
        <c:ser>
          <c:idx val="3"/>
          <c:order val="3"/>
          <c:tx>
            <c:strRef>
              <c:f>РГРБС!$A$5</c:f>
              <c:strCache>
                <c:ptCount val="1"/>
                <c:pt idx="0">
                  <c:v>2013 год</c:v>
                </c:pt>
              </c:strCache>
            </c:strRef>
          </c:tx>
          <c:invertIfNegative val="0"/>
          <c:dLbls>
            <c:dLbl>
              <c:idx val="0"/>
              <c:layout>
                <c:manualLayout>
                  <c:x val="-3.2371346840071955E-3"/>
                  <c:y val="2.394575678040245E-3"/>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2FC-44B8-837F-CB411B7595A6}"/>
                </c:ext>
                <c:ext xmlns:c15="http://schemas.microsoft.com/office/drawing/2012/chart" uri="{CE6537A1-D6FC-4f65-9D91-7224C49458BB}"/>
              </c:extLst>
            </c:dLbl>
            <c:dLbl>
              <c:idx val="2"/>
              <c:layout>
                <c:manualLayout>
                  <c:x val="-1.5141938718334365E-2"/>
                  <c:y val="7.1839457567804028E-3"/>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2FC-44B8-837F-CB411B7595A6}"/>
                </c:ext>
                <c:ext xmlns:c15="http://schemas.microsoft.com/office/drawing/2012/chart" uri="{CE6537A1-D6FC-4f65-9D91-7224C49458BB}"/>
              </c:extLst>
            </c:dLbl>
            <c:dLbl>
              <c:idx val="4"/>
              <c:layout>
                <c:manualLayout>
                  <c:x val="5.9523809523809521E-3"/>
                  <c:y val="-2.7586206896551724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2FC-44B8-837F-CB411B7595A6}"/>
                </c:ext>
                <c:ext xmlns:c15="http://schemas.microsoft.com/office/drawing/2012/chart" uri="{CE6537A1-D6FC-4f65-9D91-7224C49458BB}"/>
              </c:extLst>
            </c:dLbl>
            <c:dLbl>
              <c:idx val="5"/>
              <c:layout>
                <c:manualLayout>
                  <c:x val="3.968253968253968E-3"/>
                  <c:y val="-2.7586206896551668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2FC-44B8-837F-CB411B7595A6}"/>
                </c:ext>
                <c:ext xmlns:c15="http://schemas.microsoft.com/office/drawing/2012/chart" uri="{CE6537A1-D6FC-4f65-9D91-7224C49458BB}"/>
              </c:extLst>
            </c:dLbl>
            <c:dLbl>
              <c:idx val="6"/>
              <c:layout>
                <c:manualLayout>
                  <c:x val="4.4943820224720198E-3"/>
                  <c:y val="-4.1666666666666664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C2FC-44B8-837F-CB411B7595A6}"/>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РГРБС!$B$1:$K$1</c:f>
              <c:strCache>
                <c:ptCount val="9"/>
                <c:pt idx="0">
                  <c:v>Всего</c:v>
                </c:pt>
                <c:pt idx="1">
                  <c:v>Ачинский районный Совет депутатов</c:v>
                </c:pt>
                <c:pt idx="2">
                  <c:v>Ревизионная комиссия Ачинского района</c:v>
                </c:pt>
                <c:pt idx="3">
                  <c:v>Администрация Ачинского района</c:v>
                </c:pt>
                <c:pt idx="4">
                  <c:v>Финансовое управление</c:v>
                </c:pt>
                <c:pt idx="5">
                  <c:v>Управление образования</c:v>
                </c:pt>
                <c:pt idx="6">
                  <c:v>МКУ "Управление строительства и ЖКХ"</c:v>
                </c:pt>
                <c:pt idx="7">
                  <c:v>УМС ЗИО и Э администрации Ачинского района</c:v>
                </c:pt>
                <c:pt idx="8">
                  <c:v>Межбюджетные трансферты </c:v>
                </c:pt>
              </c:strCache>
            </c:strRef>
          </c:cat>
          <c:val>
            <c:numRef>
              <c:f>РГРБС!$B$5:$K$5</c:f>
            </c:numRef>
          </c:val>
          <c:extLst xmlns:c16r2="http://schemas.microsoft.com/office/drawing/2015/06/chart">
            <c:ext xmlns:c16="http://schemas.microsoft.com/office/drawing/2014/chart" uri="{C3380CC4-5D6E-409C-BE32-E72D297353CC}">
              <c16:uniqueId val="{0000000F-C2FC-44B8-837F-CB411B7595A6}"/>
            </c:ext>
          </c:extLst>
        </c:ser>
        <c:dLbls>
          <c:showLegendKey val="0"/>
          <c:showVal val="0"/>
          <c:showCatName val="0"/>
          <c:showSerName val="0"/>
          <c:showPercent val="0"/>
          <c:showBubbleSize val="0"/>
        </c:dLbls>
        <c:gapWidth val="150"/>
        <c:shape val="cone"/>
        <c:axId val="-1683481184"/>
        <c:axId val="-1683475200"/>
        <c:axId val="0"/>
      </c:bar3DChart>
      <c:catAx>
        <c:axId val="-1683481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83475200"/>
        <c:crosses val="autoZero"/>
        <c:auto val="1"/>
        <c:lblAlgn val="ctr"/>
        <c:lblOffset val="100"/>
        <c:noMultiLvlLbl val="0"/>
      </c:catAx>
      <c:valAx>
        <c:axId val="-1683475200"/>
        <c:scaling>
          <c:orientation val="minMax"/>
        </c:scaling>
        <c:delete val="0"/>
        <c:axPos val="l"/>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83481184"/>
        <c:crosses val="autoZero"/>
        <c:crossBetween val="between"/>
      </c:valAx>
      <c:spPr>
        <a:noFill/>
        <a:ln w="25400">
          <a:noFill/>
        </a:ln>
      </c:spPr>
    </c:plotArea>
    <c:legend>
      <c:legendPos val="r"/>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1" l="0.75" r="0.75" t="1" header="0.31496062992125984" footer="0.31496062992125984"/>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333333"/>
                </a:solidFill>
                <a:latin typeface="Calibri"/>
                <a:ea typeface="Calibri"/>
                <a:cs typeface="Calibri"/>
              </a:defRPr>
            </a:pPr>
            <a:r>
              <a:rPr lang="ru-RU" b="1"/>
              <a:t>Расходы  главных распорядителей районного бюджета в 2020-2024 годах, млн.руб.</a:t>
            </a:r>
          </a:p>
        </c:rich>
      </c:tx>
      <c:overlay val="0"/>
      <c:spPr>
        <a:noFill/>
        <a:ln w="25400">
          <a:noFill/>
        </a:ln>
      </c:spPr>
    </c:title>
    <c:autoTitleDeleted val="0"/>
    <c:plotArea>
      <c:layout/>
      <c:barChart>
        <c:barDir val="col"/>
        <c:grouping val="clustered"/>
        <c:varyColors val="0"/>
        <c:ser>
          <c:idx val="3"/>
          <c:order val="0"/>
          <c:tx>
            <c:strRef>
              <c:f>РГРБС!$A$12</c:f>
              <c:strCache>
                <c:ptCount val="1"/>
                <c:pt idx="0">
                  <c:v>2020 год</c:v>
                </c:pt>
              </c:strCache>
            </c:strRef>
          </c:tx>
          <c:invertIfNegative val="0"/>
          <c:dLbls>
            <c:spPr>
              <a:noFill/>
              <a:ln w="25400">
                <a:noFill/>
              </a:ln>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РГРБС!$B$1:$L$1</c:f>
              <c:strCache>
                <c:ptCount val="9"/>
                <c:pt idx="0">
                  <c:v>Всего</c:v>
                </c:pt>
                <c:pt idx="1">
                  <c:v>Ачинский районный Совет депутатов</c:v>
                </c:pt>
                <c:pt idx="2">
                  <c:v>Ревизионная комиссия Ачинского района</c:v>
                </c:pt>
                <c:pt idx="3">
                  <c:v>Администрация Ачинского района</c:v>
                </c:pt>
                <c:pt idx="4">
                  <c:v>Финансовое управление</c:v>
                </c:pt>
                <c:pt idx="5">
                  <c:v>Управление образования</c:v>
                </c:pt>
                <c:pt idx="6">
                  <c:v>МКУ "Управление строительства и ЖКХ"</c:v>
                </c:pt>
                <c:pt idx="7">
                  <c:v>УМС ЗИО и Э администрации Ачинского района</c:v>
                </c:pt>
                <c:pt idx="8">
                  <c:v>Межбюджетные трансферты </c:v>
                </c:pt>
              </c:strCache>
            </c:strRef>
          </c:cat>
          <c:val>
            <c:numRef>
              <c:f>РГРБС!$B$12:$K$12</c:f>
              <c:numCache>
                <c:formatCode>General</c:formatCode>
                <c:ptCount val="9"/>
                <c:pt idx="0">
                  <c:v>743</c:v>
                </c:pt>
                <c:pt idx="1">
                  <c:v>6</c:v>
                </c:pt>
                <c:pt idx="2">
                  <c:v>0</c:v>
                </c:pt>
                <c:pt idx="3">
                  <c:v>199</c:v>
                </c:pt>
                <c:pt idx="4">
                  <c:v>8</c:v>
                </c:pt>
                <c:pt idx="5">
                  <c:v>393</c:v>
                </c:pt>
                <c:pt idx="6">
                  <c:v>23</c:v>
                </c:pt>
                <c:pt idx="7">
                  <c:v>17</c:v>
                </c:pt>
                <c:pt idx="8">
                  <c:v>97</c:v>
                </c:pt>
              </c:numCache>
            </c:numRef>
          </c:val>
          <c:extLst xmlns:c16r2="http://schemas.microsoft.com/office/drawing/2015/06/chart">
            <c:ext xmlns:c16="http://schemas.microsoft.com/office/drawing/2014/chart" uri="{C3380CC4-5D6E-409C-BE32-E72D297353CC}">
              <c16:uniqueId val="{00000000-455C-491C-9590-AC160F0F327E}"/>
            </c:ext>
          </c:extLst>
        </c:ser>
        <c:ser>
          <c:idx val="2"/>
          <c:order val="1"/>
          <c:tx>
            <c:strRef>
              <c:f>РГРБС!$A$13</c:f>
              <c:strCache>
                <c:ptCount val="1"/>
                <c:pt idx="0">
                  <c:v>2021 год</c:v>
                </c:pt>
              </c:strCache>
            </c:strRef>
          </c:tx>
          <c:spPr>
            <a:solidFill>
              <a:srgbClr val="9BBB59"/>
            </a:solidFill>
            <a:ln w="25400">
              <a:noFill/>
            </a:ln>
          </c:spPr>
          <c:invertIfNegative val="0"/>
          <c:dLbls>
            <c:spPr>
              <a:noFill/>
              <a:ln w="25400">
                <a:noFill/>
              </a:ln>
            </c:spPr>
            <c:txPr>
              <a:bodyPr wrap="square" lIns="38100" tIns="19050" rIns="38100" bIns="19050" anchor="ctr">
                <a:spAutoFit/>
              </a:bodyPr>
              <a:lstStyle/>
              <a:p>
                <a:pPr>
                  <a:defRPr sz="1000" b="1" i="0" u="none" strike="noStrike" baseline="0">
                    <a:solidFill>
                      <a:srgbClr val="000000"/>
                    </a:solidFill>
                    <a:latin typeface="Calibri"/>
                    <a:ea typeface="Calibri"/>
                    <a:cs typeface="Calibri"/>
                  </a:defRPr>
                </a:pPr>
                <a:endParaRPr lang="ru-RU"/>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РГРБС!$B$1:$L$1</c:f>
              <c:strCache>
                <c:ptCount val="9"/>
                <c:pt idx="0">
                  <c:v>Всего</c:v>
                </c:pt>
                <c:pt idx="1">
                  <c:v>Ачинский районный Совет депутатов</c:v>
                </c:pt>
                <c:pt idx="2">
                  <c:v>Ревизионная комиссия Ачинского района</c:v>
                </c:pt>
                <c:pt idx="3">
                  <c:v>Администрация Ачинского района</c:v>
                </c:pt>
                <c:pt idx="4">
                  <c:v>Финансовое управление</c:v>
                </c:pt>
                <c:pt idx="5">
                  <c:v>Управление образования</c:v>
                </c:pt>
                <c:pt idx="6">
                  <c:v>МКУ "Управление строительства и ЖКХ"</c:v>
                </c:pt>
                <c:pt idx="7">
                  <c:v>УМС ЗИО и Э администрации Ачинского района</c:v>
                </c:pt>
                <c:pt idx="8">
                  <c:v>Межбюджетные трансферты </c:v>
                </c:pt>
              </c:strCache>
            </c:strRef>
          </c:cat>
          <c:val>
            <c:numRef>
              <c:f>РГРБС!$B$13:$K$13</c:f>
              <c:numCache>
                <c:formatCode>General</c:formatCode>
                <c:ptCount val="9"/>
                <c:pt idx="0">
                  <c:v>853</c:v>
                </c:pt>
                <c:pt idx="1">
                  <c:v>6</c:v>
                </c:pt>
                <c:pt idx="2">
                  <c:v>0</c:v>
                </c:pt>
                <c:pt idx="3">
                  <c:v>203</c:v>
                </c:pt>
                <c:pt idx="4">
                  <c:v>9</c:v>
                </c:pt>
                <c:pt idx="5">
                  <c:v>438</c:v>
                </c:pt>
                <c:pt idx="6">
                  <c:v>77</c:v>
                </c:pt>
                <c:pt idx="7">
                  <c:v>9</c:v>
                </c:pt>
                <c:pt idx="8">
                  <c:v>111</c:v>
                </c:pt>
              </c:numCache>
            </c:numRef>
          </c:val>
          <c:extLst xmlns:c16r2="http://schemas.microsoft.com/office/drawing/2015/06/chart">
            <c:ext xmlns:c16="http://schemas.microsoft.com/office/drawing/2014/chart" uri="{C3380CC4-5D6E-409C-BE32-E72D297353CC}">
              <c16:uniqueId val="{00000001-455C-491C-9590-AC160F0F327E}"/>
            </c:ext>
          </c:extLst>
        </c:ser>
        <c:ser>
          <c:idx val="0"/>
          <c:order val="2"/>
          <c:tx>
            <c:strRef>
              <c:f>РГРБС!$A$14</c:f>
              <c:strCache>
                <c:ptCount val="1"/>
                <c:pt idx="0">
                  <c:v>2022 год</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strRef>
              <c:f>РГРБС!$B$1:$L$1</c:f>
              <c:strCache>
                <c:ptCount val="9"/>
                <c:pt idx="0">
                  <c:v>Всего</c:v>
                </c:pt>
                <c:pt idx="1">
                  <c:v>Ачинский районный Совет депутатов</c:v>
                </c:pt>
                <c:pt idx="2">
                  <c:v>Ревизионная комиссия Ачинского района</c:v>
                </c:pt>
                <c:pt idx="3">
                  <c:v>Администрация Ачинского района</c:v>
                </c:pt>
                <c:pt idx="4">
                  <c:v>Финансовое управление</c:v>
                </c:pt>
                <c:pt idx="5">
                  <c:v>Управление образования</c:v>
                </c:pt>
                <c:pt idx="6">
                  <c:v>МКУ "Управление строительства и ЖКХ"</c:v>
                </c:pt>
                <c:pt idx="7">
                  <c:v>УМС ЗИО и Э администрации Ачинского района</c:v>
                </c:pt>
                <c:pt idx="8">
                  <c:v>Межбюджетные трансферты </c:v>
                </c:pt>
              </c:strCache>
            </c:strRef>
          </c:cat>
          <c:val>
            <c:numRef>
              <c:f>РГРБС!$B$14:$K$14</c:f>
              <c:numCache>
                <c:formatCode>General</c:formatCode>
                <c:ptCount val="9"/>
                <c:pt idx="0">
                  <c:v>984</c:v>
                </c:pt>
                <c:pt idx="1">
                  <c:v>6</c:v>
                </c:pt>
                <c:pt idx="2">
                  <c:v>2</c:v>
                </c:pt>
                <c:pt idx="3">
                  <c:v>254</c:v>
                </c:pt>
                <c:pt idx="4">
                  <c:v>9</c:v>
                </c:pt>
                <c:pt idx="5">
                  <c:v>508</c:v>
                </c:pt>
                <c:pt idx="6">
                  <c:v>117</c:v>
                </c:pt>
                <c:pt idx="7">
                  <c:v>1</c:v>
                </c:pt>
                <c:pt idx="8">
                  <c:v>87</c:v>
                </c:pt>
              </c:numCache>
            </c:numRef>
          </c:val>
          <c:extLst xmlns:c16r2="http://schemas.microsoft.com/office/drawing/2015/06/chart">
            <c:ext xmlns:c16="http://schemas.microsoft.com/office/drawing/2014/chart" uri="{C3380CC4-5D6E-409C-BE32-E72D297353CC}">
              <c16:uniqueId val="{00000002-455C-491C-9590-AC160F0F327E}"/>
            </c:ext>
          </c:extLst>
        </c:ser>
        <c:ser>
          <c:idx val="1"/>
          <c:order val="3"/>
          <c:tx>
            <c:strRef>
              <c:f>РГРБС!$A$15</c:f>
              <c:strCache>
                <c:ptCount val="1"/>
                <c:pt idx="0">
                  <c:v>2023 год</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strRef>
              <c:f>РГРБС!$B$1:$L$1</c:f>
              <c:strCache>
                <c:ptCount val="9"/>
                <c:pt idx="0">
                  <c:v>Всего</c:v>
                </c:pt>
                <c:pt idx="1">
                  <c:v>Ачинский районный Совет депутатов</c:v>
                </c:pt>
                <c:pt idx="2">
                  <c:v>Ревизионная комиссия Ачинского района</c:v>
                </c:pt>
                <c:pt idx="3">
                  <c:v>Администрация Ачинского района</c:v>
                </c:pt>
                <c:pt idx="4">
                  <c:v>Финансовое управление</c:v>
                </c:pt>
                <c:pt idx="5">
                  <c:v>Управление образования</c:v>
                </c:pt>
                <c:pt idx="6">
                  <c:v>МКУ "Управление строительства и ЖКХ"</c:v>
                </c:pt>
                <c:pt idx="7">
                  <c:v>УМС ЗИО и Э администрации Ачинского района</c:v>
                </c:pt>
                <c:pt idx="8">
                  <c:v>Межбюджетные трансферты </c:v>
                </c:pt>
              </c:strCache>
            </c:strRef>
          </c:cat>
          <c:val>
            <c:numRef>
              <c:f>РГРБС!$B$15:$K$15</c:f>
              <c:numCache>
                <c:formatCode>General</c:formatCode>
                <c:ptCount val="9"/>
                <c:pt idx="0">
                  <c:v>1066</c:v>
                </c:pt>
                <c:pt idx="1">
                  <c:v>6</c:v>
                </c:pt>
                <c:pt idx="2">
                  <c:v>2</c:v>
                </c:pt>
                <c:pt idx="3">
                  <c:v>299</c:v>
                </c:pt>
                <c:pt idx="4">
                  <c:v>9</c:v>
                </c:pt>
                <c:pt idx="5">
                  <c:v>546</c:v>
                </c:pt>
                <c:pt idx="6">
                  <c:v>106</c:v>
                </c:pt>
                <c:pt idx="7">
                  <c:v>0</c:v>
                </c:pt>
                <c:pt idx="8">
                  <c:v>98</c:v>
                </c:pt>
              </c:numCache>
            </c:numRef>
          </c:val>
          <c:extLst xmlns:c16r2="http://schemas.microsoft.com/office/drawing/2015/06/chart">
            <c:ext xmlns:c16="http://schemas.microsoft.com/office/drawing/2014/chart" uri="{C3380CC4-5D6E-409C-BE32-E72D297353CC}">
              <c16:uniqueId val="{00000003-455C-491C-9590-AC160F0F327E}"/>
            </c:ext>
          </c:extLst>
        </c:ser>
        <c:ser>
          <c:idx val="4"/>
          <c:order val="4"/>
          <c:tx>
            <c:strRef>
              <c:f>РГРБС!$A$16</c:f>
              <c:strCache>
                <c:ptCount val="1"/>
                <c:pt idx="0">
                  <c:v>2024 год</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strRef>
              <c:f>РГРБС!$B$1:$L$1</c:f>
              <c:strCache>
                <c:ptCount val="9"/>
                <c:pt idx="0">
                  <c:v>Всего</c:v>
                </c:pt>
                <c:pt idx="1">
                  <c:v>Ачинский районный Совет депутатов</c:v>
                </c:pt>
                <c:pt idx="2">
                  <c:v>Ревизионная комиссия Ачинского района</c:v>
                </c:pt>
                <c:pt idx="3">
                  <c:v>Администрация Ачинского района</c:v>
                </c:pt>
                <c:pt idx="4">
                  <c:v>Финансовое управление</c:v>
                </c:pt>
                <c:pt idx="5">
                  <c:v>Управление образования</c:v>
                </c:pt>
                <c:pt idx="6">
                  <c:v>МКУ "Управление строительства и ЖКХ"</c:v>
                </c:pt>
                <c:pt idx="7">
                  <c:v>УМС ЗИО и Э администрации Ачинского района</c:v>
                </c:pt>
                <c:pt idx="8">
                  <c:v>Межбюджетные трансферты </c:v>
                </c:pt>
              </c:strCache>
            </c:strRef>
          </c:cat>
          <c:val>
            <c:numRef>
              <c:f>РГРБС!$B$16:$K$16</c:f>
              <c:numCache>
                <c:formatCode>General</c:formatCode>
                <c:ptCount val="9"/>
                <c:pt idx="0">
                  <c:v>1216</c:v>
                </c:pt>
                <c:pt idx="1">
                  <c:v>7</c:v>
                </c:pt>
                <c:pt idx="2">
                  <c:v>2</c:v>
                </c:pt>
                <c:pt idx="3">
                  <c:v>347</c:v>
                </c:pt>
                <c:pt idx="4">
                  <c:v>11</c:v>
                </c:pt>
                <c:pt idx="5">
                  <c:v>603</c:v>
                </c:pt>
                <c:pt idx="6">
                  <c:v>148</c:v>
                </c:pt>
                <c:pt idx="7">
                  <c:v>0</c:v>
                </c:pt>
                <c:pt idx="8">
                  <c:v>98</c:v>
                </c:pt>
              </c:numCache>
            </c:numRef>
          </c:val>
          <c:extLst xmlns:c16r2="http://schemas.microsoft.com/office/drawing/2015/06/chart">
            <c:ext xmlns:c16="http://schemas.microsoft.com/office/drawing/2014/chart" uri="{C3380CC4-5D6E-409C-BE32-E72D297353CC}">
              <c16:uniqueId val="{00000000-EBBD-4793-B04E-7CCCD76054B8}"/>
            </c:ext>
          </c:extLst>
        </c:ser>
        <c:dLbls>
          <c:showLegendKey val="0"/>
          <c:showVal val="0"/>
          <c:showCatName val="0"/>
          <c:showSerName val="0"/>
          <c:showPercent val="0"/>
          <c:showBubbleSize val="0"/>
        </c:dLbls>
        <c:gapWidth val="150"/>
        <c:axId val="-1683482816"/>
        <c:axId val="-1683473568"/>
      </c:barChart>
      <c:catAx>
        <c:axId val="-1683482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ru-RU"/>
          </a:p>
        </c:txPr>
        <c:crossAx val="-1683473568"/>
        <c:crosses val="autoZero"/>
        <c:auto val="1"/>
        <c:lblAlgn val="ctr"/>
        <c:lblOffset val="100"/>
        <c:noMultiLvlLbl val="0"/>
      </c:catAx>
      <c:valAx>
        <c:axId val="-16834735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ru-RU"/>
          </a:p>
        </c:txPr>
        <c:crossAx val="-168348281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a:lstStyle/>
          <a:p>
            <a:pPr rtl="0">
              <a:defRPr sz="1200" b="1" i="0" u="none" strike="noStrike" baseline="0">
                <a:solidFill>
                  <a:srgbClr val="333333"/>
                </a:solidFill>
                <a:latin typeface="Calibri"/>
                <a:ea typeface="Calibri"/>
                <a:cs typeface="Calibri"/>
              </a:defRPr>
            </a:pPr>
            <a:endParaRPr lang="ru-RU"/>
          </a:p>
        </c:txPr>
      </c:dTable>
      <c:spPr>
        <a:noFill/>
        <a:ln w="25400">
          <a:noFill/>
        </a:ln>
      </c:spPr>
    </c:plotArea>
    <c:legend>
      <c:legendPos val="b"/>
      <c:overlay val="0"/>
      <c:spPr>
        <a:noFill/>
        <a:ln w="25400">
          <a:noFill/>
        </a:ln>
      </c:spPr>
      <c:txPr>
        <a:bodyPr/>
        <a:lstStyle/>
        <a:p>
          <a:pPr>
            <a:defRPr sz="825" b="1" i="0" u="none" strike="noStrike" baseline="0">
              <a:solidFill>
                <a:srgbClr val="333333"/>
              </a:solidFill>
              <a:latin typeface="Calibri"/>
              <a:ea typeface="Calibri"/>
              <a:cs typeface="Calibri"/>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 l="0.7" r="0.7" t="0.75" header="0.3" footer="0.3"/>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Calibri"/>
                <a:ea typeface="Calibri"/>
                <a:cs typeface="Calibri"/>
              </a:defRPr>
            </a:pPr>
            <a:r>
              <a:rPr lang="ru-RU"/>
              <a:t>Доля расходов районных муниципальных программ в расходах районного бюджета за период 2020-2024 годы, млн. руб./%</a:t>
            </a:r>
          </a:p>
        </c:rich>
      </c:tx>
      <c:overlay val="0"/>
    </c:title>
    <c:autoTitleDeleted val="0"/>
    <c:plotArea>
      <c:layout/>
      <c:barChart>
        <c:barDir val="col"/>
        <c:grouping val="clustered"/>
        <c:varyColors val="0"/>
        <c:ser>
          <c:idx val="0"/>
          <c:order val="0"/>
          <c:tx>
            <c:strRef>
              <c:f>'Р РЦП'!$B$1</c:f>
              <c:strCache>
                <c:ptCount val="1"/>
                <c:pt idx="0">
                  <c:v>Расходы всего, млн. руб.</c:v>
                </c:pt>
              </c:strCache>
            </c:strRef>
          </c:tx>
          <c:invertIfNegative val="0"/>
          <c:dLbls>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РЦП'!$A$13:$A$17</c:f>
              <c:strCache>
                <c:ptCount val="5"/>
                <c:pt idx="0">
                  <c:v>2020 год</c:v>
                </c:pt>
                <c:pt idx="1">
                  <c:v>2021 год</c:v>
                </c:pt>
                <c:pt idx="2">
                  <c:v>2022 год</c:v>
                </c:pt>
                <c:pt idx="3">
                  <c:v>2023 год</c:v>
                </c:pt>
                <c:pt idx="4">
                  <c:v>2024 год</c:v>
                </c:pt>
              </c:strCache>
            </c:strRef>
          </c:cat>
          <c:val>
            <c:numRef>
              <c:f>'Р РЦП'!$B$13:$B$17</c:f>
              <c:numCache>
                <c:formatCode>General</c:formatCode>
                <c:ptCount val="5"/>
                <c:pt idx="0">
                  <c:v>743.2</c:v>
                </c:pt>
                <c:pt idx="1">
                  <c:v>853.2</c:v>
                </c:pt>
                <c:pt idx="2">
                  <c:v>983.8</c:v>
                </c:pt>
                <c:pt idx="3">
                  <c:v>1066.0999999999999</c:v>
                </c:pt>
                <c:pt idx="4">
                  <c:v>1215.9000000000001</c:v>
                </c:pt>
              </c:numCache>
            </c:numRef>
          </c:val>
          <c:extLst xmlns:c16r2="http://schemas.microsoft.com/office/drawing/2015/06/chart">
            <c:ext xmlns:c16="http://schemas.microsoft.com/office/drawing/2014/chart" uri="{C3380CC4-5D6E-409C-BE32-E72D297353CC}">
              <c16:uniqueId val="{00000000-ECE6-41E6-8B63-B116B9DC0329}"/>
            </c:ext>
          </c:extLst>
        </c:ser>
        <c:ser>
          <c:idx val="1"/>
          <c:order val="1"/>
          <c:tx>
            <c:strRef>
              <c:f>'Р РЦП'!$C$1</c:f>
              <c:strCache>
                <c:ptCount val="1"/>
                <c:pt idx="0">
                  <c:v>Расходы по РЦП, млн. руб.</c:v>
                </c:pt>
              </c:strCache>
            </c:strRef>
          </c:tx>
          <c:invertIfNegative val="0"/>
          <c:dLbls>
            <c:dLbl>
              <c:idx val="3"/>
              <c:layout>
                <c:manualLayout>
                  <c:x val="1.5273004963726614E-2"/>
                  <c:y val="-2.520478890989288E-3"/>
                </c:manualLayout>
              </c:layout>
              <c:spPr/>
              <c:txPr>
                <a:bodyPr/>
                <a:lstStyle/>
                <a:p>
                  <a:pPr>
                    <a:defRPr sz="1000" b="0" i="0" u="none" strike="noStrike" baseline="0">
                      <a:solidFill>
                        <a:srgbClr val="000000"/>
                      </a:solidFill>
                      <a:latin typeface="Calibri"/>
                      <a:ea typeface="Calibri"/>
                      <a:cs typeface="Calibri"/>
                    </a:defRPr>
                  </a:pPr>
                  <a:endParaRPr lang="ru-RU"/>
                </a:p>
              </c:txPr>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CE6-41E6-8B63-B116B9DC0329}"/>
                </c:ext>
                <c:ext xmlns:c15="http://schemas.microsoft.com/office/drawing/2012/chart" uri="{CE6537A1-D6FC-4f65-9D91-7224C49458BB}"/>
              </c:extLst>
            </c:dLbl>
            <c:dLbl>
              <c:idx val="4"/>
              <c:layout>
                <c:manualLayout>
                  <c:x val="2.2909507445589918E-2"/>
                  <c:y val="0"/>
                </c:manualLayout>
              </c:layout>
              <c:spPr/>
              <c:txPr>
                <a:bodyPr/>
                <a:lstStyle/>
                <a:p>
                  <a:pPr>
                    <a:defRPr sz="1000" b="0" i="0" u="none" strike="noStrike" baseline="0">
                      <a:solidFill>
                        <a:srgbClr val="000000"/>
                      </a:solidFill>
                      <a:latin typeface="Calibri"/>
                      <a:ea typeface="Calibri"/>
                      <a:cs typeface="Calibri"/>
                    </a:defRPr>
                  </a:pPr>
                  <a:endParaRPr lang="ru-RU"/>
                </a:p>
              </c:txPr>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CE6-41E6-8B63-B116B9DC0329}"/>
                </c:ext>
                <c:ext xmlns:c15="http://schemas.microsoft.com/office/drawing/2012/chart" uri="{CE6537A1-D6FC-4f65-9D91-7224C49458BB}"/>
              </c:extLst>
            </c:dLbl>
            <c:dLbl>
              <c:idx val="5"/>
              <c:layout>
                <c:manualLayout>
                  <c:x val="3.5639412997903644E-2"/>
                  <c:y val="3.6231884057971345E-3"/>
                </c:manualLayout>
              </c:layout>
              <c:spPr/>
              <c:txPr>
                <a:bodyPr/>
                <a:lstStyle/>
                <a:p>
                  <a:pPr>
                    <a:defRPr sz="1000" b="0" i="0" u="none" strike="noStrike" baseline="0">
                      <a:solidFill>
                        <a:srgbClr val="000000"/>
                      </a:solidFill>
                      <a:latin typeface="Calibri"/>
                      <a:ea typeface="Calibri"/>
                      <a:cs typeface="Calibri"/>
                    </a:defRPr>
                  </a:pPr>
                  <a:endParaRPr lang="ru-RU"/>
                </a:p>
              </c:txPr>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CE6-41E6-8B63-B116B9DC0329}"/>
                </c:ext>
                <c:ext xmlns:c15="http://schemas.microsoft.com/office/drawing/2012/chart" uri="{CE6537A1-D6FC-4f65-9D91-7224C49458BB}"/>
              </c:extLst>
            </c:dLbl>
            <c:dLbl>
              <c:idx val="6"/>
              <c:layout>
                <c:manualLayout>
                  <c:x val="3.2073310423825885E-2"/>
                  <c:y val="-4.620824586653759E-17"/>
                </c:manualLayout>
              </c:layout>
              <c:spPr>
                <a:noFill/>
                <a:ln w="25400">
                  <a:noFill/>
                </a:ln>
              </c:spPr>
              <c:txPr>
                <a:bodyPr/>
                <a:lstStyle/>
                <a:p>
                  <a:pPr>
                    <a:defRPr sz="1000" b="0" i="0" u="none" strike="noStrike" baseline="0">
                      <a:solidFill>
                        <a:srgbClr val="000000"/>
                      </a:solidFill>
                      <a:latin typeface="Calibri"/>
                      <a:ea typeface="Calibri"/>
                      <a:cs typeface="Calibri"/>
                    </a:defRPr>
                  </a:pPr>
                  <a:endParaRPr lang="ru-RU"/>
                </a:p>
              </c:txPr>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CE6-41E6-8B63-B116B9DC0329}"/>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РЦП'!$A$13:$A$17</c:f>
              <c:strCache>
                <c:ptCount val="5"/>
                <c:pt idx="0">
                  <c:v>2020 год</c:v>
                </c:pt>
                <c:pt idx="1">
                  <c:v>2021 год</c:v>
                </c:pt>
                <c:pt idx="2">
                  <c:v>2022 год</c:v>
                </c:pt>
                <c:pt idx="3">
                  <c:v>2023 год</c:v>
                </c:pt>
                <c:pt idx="4">
                  <c:v>2024 год</c:v>
                </c:pt>
              </c:strCache>
            </c:strRef>
          </c:cat>
          <c:val>
            <c:numRef>
              <c:f>'Р РЦП'!$C$13:$C$17</c:f>
              <c:numCache>
                <c:formatCode>General</c:formatCode>
                <c:ptCount val="5"/>
                <c:pt idx="0">
                  <c:v>711.6</c:v>
                </c:pt>
                <c:pt idx="1">
                  <c:v>785.1</c:v>
                </c:pt>
                <c:pt idx="2">
                  <c:v>914.3</c:v>
                </c:pt>
                <c:pt idx="3">
                  <c:v>978.9</c:v>
                </c:pt>
                <c:pt idx="4">
                  <c:v>1116.8</c:v>
                </c:pt>
              </c:numCache>
            </c:numRef>
          </c:val>
          <c:extLst xmlns:c16r2="http://schemas.microsoft.com/office/drawing/2015/06/chart">
            <c:ext xmlns:c16="http://schemas.microsoft.com/office/drawing/2014/chart" uri="{C3380CC4-5D6E-409C-BE32-E72D297353CC}">
              <c16:uniqueId val="{00000005-ECE6-41E6-8B63-B116B9DC0329}"/>
            </c:ext>
          </c:extLst>
        </c:ser>
        <c:ser>
          <c:idx val="2"/>
          <c:order val="2"/>
          <c:tx>
            <c:strRef>
              <c:f>'Р РЦП'!$D$1</c:f>
              <c:strCache>
                <c:ptCount val="1"/>
                <c:pt idx="0">
                  <c:v>Доля, %</c:v>
                </c:pt>
              </c:strCache>
            </c:strRef>
          </c:tx>
          <c:invertIfNegative val="0"/>
          <c:dLbls>
            <c:dLbl>
              <c:idx val="6"/>
              <c:layout>
                <c:manualLayout>
                  <c:x val="2.4436807941962582E-2"/>
                  <c:y val="-9.2416491733075181E-17"/>
                </c:manualLayout>
              </c:layout>
              <c:spPr>
                <a:noFill/>
                <a:ln w="25400">
                  <a:noFill/>
                </a:ln>
              </c:spPr>
              <c:txPr>
                <a:bodyPr/>
                <a:lstStyle/>
                <a:p>
                  <a:pPr>
                    <a:defRPr sz="1000" b="0" i="0" u="none" strike="noStrike" baseline="0">
                      <a:solidFill>
                        <a:srgbClr val="000000"/>
                      </a:solidFill>
                      <a:latin typeface="Calibri"/>
                      <a:ea typeface="Calibri"/>
                      <a:cs typeface="Calibri"/>
                    </a:defRPr>
                  </a:pPr>
                  <a:endParaRPr lang="ru-RU"/>
                </a:p>
              </c:txPr>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CE6-41E6-8B63-B116B9DC0329}"/>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РЦП'!$A$13:$A$17</c:f>
              <c:strCache>
                <c:ptCount val="5"/>
                <c:pt idx="0">
                  <c:v>2020 год</c:v>
                </c:pt>
                <c:pt idx="1">
                  <c:v>2021 год</c:v>
                </c:pt>
                <c:pt idx="2">
                  <c:v>2022 год</c:v>
                </c:pt>
                <c:pt idx="3">
                  <c:v>2023 год</c:v>
                </c:pt>
                <c:pt idx="4">
                  <c:v>2024 год</c:v>
                </c:pt>
              </c:strCache>
            </c:strRef>
          </c:cat>
          <c:val>
            <c:numRef>
              <c:f>'Р РЦП'!$D$13:$D$17</c:f>
              <c:numCache>
                <c:formatCode>0.0</c:formatCode>
                <c:ptCount val="5"/>
                <c:pt idx="0" formatCode="General">
                  <c:v>95.7</c:v>
                </c:pt>
                <c:pt idx="1">
                  <c:v>92</c:v>
                </c:pt>
                <c:pt idx="2">
                  <c:v>93</c:v>
                </c:pt>
                <c:pt idx="3" formatCode="General">
                  <c:v>91.8</c:v>
                </c:pt>
                <c:pt idx="4" formatCode="General">
                  <c:v>91.8</c:v>
                </c:pt>
              </c:numCache>
            </c:numRef>
          </c:val>
          <c:extLst xmlns:c16r2="http://schemas.microsoft.com/office/drawing/2015/06/chart">
            <c:ext xmlns:c16="http://schemas.microsoft.com/office/drawing/2014/chart" uri="{C3380CC4-5D6E-409C-BE32-E72D297353CC}">
              <c16:uniqueId val="{00000007-ECE6-41E6-8B63-B116B9DC0329}"/>
            </c:ext>
          </c:extLst>
        </c:ser>
        <c:dLbls>
          <c:showLegendKey val="0"/>
          <c:showVal val="0"/>
          <c:showCatName val="0"/>
          <c:showSerName val="0"/>
          <c:showPercent val="0"/>
          <c:showBubbleSize val="0"/>
        </c:dLbls>
        <c:gapWidth val="150"/>
        <c:axId val="-1683480096"/>
        <c:axId val="-1897227840"/>
      </c:barChart>
      <c:catAx>
        <c:axId val="-1683480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97227840"/>
        <c:crosses val="autoZero"/>
        <c:auto val="1"/>
        <c:lblAlgn val="ctr"/>
        <c:lblOffset val="100"/>
        <c:noMultiLvlLbl val="0"/>
      </c:catAx>
      <c:valAx>
        <c:axId val="-1897227840"/>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83480096"/>
        <c:crosses val="autoZero"/>
        <c:crossBetween val="between"/>
      </c:valAx>
    </c:plotArea>
    <c:legend>
      <c:legendPos val="r"/>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98425196850393704" l="0.74803149606299213" r="0.74803149606299213" t="0.98425196850393704" header="0.31496062992125984" footer="0.31496062992125984"/>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333333"/>
                </a:solidFill>
                <a:latin typeface="Calibri"/>
                <a:ea typeface="Calibri"/>
                <a:cs typeface="Calibri"/>
              </a:defRPr>
            </a:pPr>
            <a:r>
              <a:rPr lang="ru-RU"/>
              <a:t>Структура расходов районного бюджета в разрезе видов расходов, %</a:t>
            </a:r>
          </a:p>
        </c:rich>
      </c:tx>
      <c:overlay val="0"/>
      <c:spPr>
        <a:noFill/>
        <a:ln w="25400">
          <a:noFill/>
        </a:ln>
      </c:spPr>
    </c:title>
    <c:autoTitleDeleted val="0"/>
    <c:plotArea>
      <c:layout/>
      <c:barChart>
        <c:barDir val="col"/>
        <c:grouping val="stacked"/>
        <c:varyColors val="0"/>
        <c:ser>
          <c:idx val="0"/>
          <c:order val="0"/>
          <c:tx>
            <c:strRef>
              <c:f>'Р ВР'!$A$6:$B$6</c:f>
              <c:strCache>
                <c:ptCount val="2"/>
                <c:pt idx="0">
                  <c:v>2014 год</c:v>
                </c:pt>
              </c:strCache>
            </c:strRef>
          </c:tx>
          <c:spPr>
            <a:solidFill>
              <a:srgbClr val="4F81BD"/>
            </a:solidFill>
            <a:ln w="25400">
              <a:noFill/>
            </a:ln>
          </c:spPr>
          <c:invertIfNegative val="0"/>
          <c:dLbls>
            <c:spPr>
              <a:no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ВР'!$C$5:$J$5</c:f>
              <c:strCache>
                <c:ptCount val="8"/>
                <c:pt idx="0">
                  <c: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c:v>
                </c:pt>
                <c:pt idx="1">
                  <c:v>Иные закупки товаров, работ, услуг для обеспечения государственных (муниципальных) нужд  (ВР 240)</c:v>
                </c:pt>
                <c:pt idx="2">
                  <c:v>Социальное обеспечение и иные выплаты населению (ВР 300)</c:v>
                </c:pt>
                <c:pt idx="3">
                  <c:v>Капитальные вложения в объекты государственной (муниципальной) собственности (ВР 400)</c:v>
                </c:pt>
                <c:pt idx="4">
                  <c:v>Межбюджетные трансферты (ВР 500)</c:v>
                </c:pt>
                <c:pt idx="5">
                  <c:v>Предоставление субсидий бюджетным, автономным учреждениям и иным некоммерческим организациям (ВР 600)</c:v>
                </c:pt>
                <c:pt idx="6">
                  <c:v>Обслуживание государственного (муниципального) долга (ВР 700)</c:v>
                </c:pt>
                <c:pt idx="7">
                  <c:v>Иные бюджетные ассигнования (ВР 800)</c:v>
                </c:pt>
              </c:strCache>
            </c:strRef>
          </c:cat>
          <c:val>
            <c:numRef>
              <c:f>'Р ВР'!$C$6:$J$6</c:f>
            </c:numRef>
          </c:val>
          <c:extLst xmlns:c16r2="http://schemas.microsoft.com/office/drawing/2015/06/chart">
            <c:ext xmlns:c16="http://schemas.microsoft.com/office/drawing/2014/chart" uri="{C3380CC4-5D6E-409C-BE32-E72D297353CC}">
              <c16:uniqueId val="{00000000-F720-4FE4-A353-8E6D3BA51A83}"/>
            </c:ext>
          </c:extLst>
        </c:ser>
        <c:ser>
          <c:idx val="1"/>
          <c:order val="1"/>
          <c:tx>
            <c:strRef>
              <c:f>'Р ВР'!$A$7:$B$7</c:f>
              <c:strCache>
                <c:ptCount val="2"/>
                <c:pt idx="0">
                  <c:v>2015 год</c:v>
                </c:pt>
              </c:strCache>
            </c:strRef>
          </c:tx>
          <c:spPr>
            <a:solidFill>
              <a:srgbClr val="C0504D"/>
            </a:solidFill>
            <a:ln w="25400">
              <a:noFill/>
            </a:ln>
          </c:spPr>
          <c:invertIfNegative val="0"/>
          <c:dLbls>
            <c:dLbl>
              <c:idx val="2"/>
              <c:layout>
                <c:manualLayout>
                  <c:x val="-3.3363121834971698E-2"/>
                  <c:y val="-4.0465351542741529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1-F720-4FE4-A353-8E6D3BA51A83}"/>
                </c:ext>
                <c:ext xmlns:c15="http://schemas.microsoft.com/office/drawing/2012/chart" uri="{CE6537A1-D6FC-4f65-9D91-7224C49458BB}"/>
              </c:extLst>
            </c:dLbl>
            <c:dLbl>
              <c:idx val="3"/>
              <c:layout>
                <c:manualLayout>
                  <c:x val="-1.9064641048555344E-2"/>
                  <c:y val="-3.2372281234193223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2-F720-4FE4-A353-8E6D3BA51A83}"/>
                </c:ext>
                <c:ext xmlns:c15="http://schemas.microsoft.com/office/drawing/2012/chart" uri="{CE6537A1-D6FC-4f65-9D91-7224C49458BB}"/>
              </c:extLst>
            </c:dLbl>
            <c:dLbl>
              <c:idx val="6"/>
              <c:layout>
                <c:manualLayout>
                  <c:x val="-7.1492403932083967E-3"/>
                  <c:y val="-3.2372281234193223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3-F720-4FE4-A353-8E6D3BA51A83}"/>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ВР'!$C$5:$J$5</c:f>
              <c:strCache>
                <c:ptCount val="8"/>
                <c:pt idx="0">
                  <c: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c:v>
                </c:pt>
                <c:pt idx="1">
                  <c:v>Иные закупки товаров, работ, услуг для обеспечения государственных (муниципальных) нужд  (ВР 240)</c:v>
                </c:pt>
                <c:pt idx="2">
                  <c:v>Социальное обеспечение и иные выплаты населению (ВР 300)</c:v>
                </c:pt>
                <c:pt idx="3">
                  <c:v>Капитальные вложения в объекты государственной (муниципальной) собственности (ВР 400)</c:v>
                </c:pt>
                <c:pt idx="4">
                  <c:v>Межбюджетные трансферты (ВР 500)</c:v>
                </c:pt>
                <c:pt idx="5">
                  <c:v>Предоставление субсидий бюджетным, автономным учреждениям и иным некоммерческим организациям (ВР 600)</c:v>
                </c:pt>
                <c:pt idx="6">
                  <c:v>Обслуживание государственного (муниципального) долга (ВР 700)</c:v>
                </c:pt>
                <c:pt idx="7">
                  <c:v>Иные бюджетные ассигнования (ВР 800)</c:v>
                </c:pt>
              </c:strCache>
            </c:strRef>
          </c:cat>
          <c:val>
            <c:numRef>
              <c:f>'Р ВР'!$C$7:$J$7</c:f>
            </c:numRef>
          </c:val>
          <c:extLst xmlns:c16r2="http://schemas.microsoft.com/office/drawing/2015/06/chart">
            <c:ext xmlns:c16="http://schemas.microsoft.com/office/drawing/2014/chart" uri="{C3380CC4-5D6E-409C-BE32-E72D297353CC}">
              <c16:uniqueId val="{00000004-F720-4FE4-A353-8E6D3BA51A83}"/>
            </c:ext>
          </c:extLst>
        </c:ser>
        <c:ser>
          <c:idx val="2"/>
          <c:order val="2"/>
          <c:tx>
            <c:strRef>
              <c:f>'Р ВР'!$A$8:$B$8</c:f>
              <c:strCache>
                <c:ptCount val="2"/>
                <c:pt idx="0">
                  <c:v>2016 год</c:v>
                </c:pt>
              </c:strCache>
            </c:strRef>
          </c:tx>
          <c:spPr>
            <a:solidFill>
              <a:srgbClr val="9BBB59"/>
            </a:solidFill>
            <a:ln w="25400">
              <a:noFill/>
            </a:ln>
          </c:spPr>
          <c:invertIfNegative val="0"/>
          <c:dLbls>
            <c:dLbl>
              <c:idx val="2"/>
              <c:layout>
                <c:manualLayout>
                  <c:x val="-2.8596961572832886E-2"/>
                  <c:y val="-6.0698027314112293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5-F720-4FE4-A353-8E6D3BA51A83}"/>
                </c:ext>
                <c:ext xmlns:c15="http://schemas.microsoft.com/office/drawing/2012/chart" uri="{CE6537A1-D6FC-4f65-9D91-7224C49458BB}"/>
              </c:extLst>
            </c:dLbl>
            <c:dLbl>
              <c:idx val="3"/>
              <c:layout>
                <c:manualLayout>
                  <c:x val="-3.4554661900506406E-2"/>
                  <c:y val="-5.8674759736975217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6-F720-4FE4-A353-8E6D3BA51A83}"/>
                </c:ext>
                <c:ext xmlns:c15="http://schemas.microsoft.com/office/drawing/2012/chart" uri="{CE6537A1-D6FC-4f65-9D91-7224C49458BB}"/>
              </c:extLst>
            </c:dLbl>
            <c:dLbl>
              <c:idx val="6"/>
              <c:layout>
                <c:manualLayout>
                  <c:x val="-4.7661602621388143E-3"/>
                  <c:y val="-6.0698027314112439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7-F720-4FE4-A353-8E6D3BA51A83}"/>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ru-RU"/>
              </a:p>
            </c:tx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ВР'!$C$5:$J$5</c:f>
              <c:strCache>
                <c:ptCount val="8"/>
                <c:pt idx="0">
                  <c: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c:v>
                </c:pt>
                <c:pt idx="1">
                  <c:v>Иные закупки товаров, работ, услуг для обеспечения государственных (муниципальных) нужд  (ВР 240)</c:v>
                </c:pt>
                <c:pt idx="2">
                  <c:v>Социальное обеспечение и иные выплаты населению (ВР 300)</c:v>
                </c:pt>
                <c:pt idx="3">
                  <c:v>Капитальные вложения в объекты государственной (муниципальной) собственности (ВР 400)</c:v>
                </c:pt>
                <c:pt idx="4">
                  <c:v>Межбюджетные трансферты (ВР 500)</c:v>
                </c:pt>
                <c:pt idx="5">
                  <c:v>Предоставление субсидий бюджетным, автономным учреждениям и иным некоммерческим организациям (ВР 600)</c:v>
                </c:pt>
                <c:pt idx="6">
                  <c:v>Обслуживание государственного (муниципального) долга (ВР 700)</c:v>
                </c:pt>
                <c:pt idx="7">
                  <c:v>Иные бюджетные ассигнования (ВР 800)</c:v>
                </c:pt>
              </c:strCache>
            </c:strRef>
          </c:cat>
          <c:val>
            <c:numRef>
              <c:f>'Р ВР'!$C$8:$J$8</c:f>
            </c:numRef>
          </c:val>
          <c:extLst xmlns:c16r2="http://schemas.microsoft.com/office/drawing/2015/06/chart">
            <c:ext xmlns:c16="http://schemas.microsoft.com/office/drawing/2014/chart" uri="{C3380CC4-5D6E-409C-BE32-E72D297353CC}">
              <c16:uniqueId val="{00000008-F720-4FE4-A353-8E6D3BA51A83}"/>
            </c:ext>
          </c:extLst>
        </c:ser>
        <c:ser>
          <c:idx val="3"/>
          <c:order val="3"/>
          <c:tx>
            <c:strRef>
              <c:f>'Р ВР'!$A$9:$B$9</c:f>
              <c:strCache>
                <c:ptCount val="2"/>
                <c:pt idx="0">
                  <c:v>2017 год</c:v>
                </c:pt>
              </c:strCache>
            </c:strRef>
          </c:tx>
          <c:invertIfNegative val="0"/>
          <c:dLbls>
            <c:dLbl>
              <c:idx val="2"/>
              <c:layout>
                <c:manualLayout>
                  <c:x val="-3.0980041703902339E-2"/>
                  <c:y val="-8.4977238239757211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9-F720-4FE4-A353-8E6D3BA51A83}"/>
                </c:ext>
                <c:ext xmlns:c15="http://schemas.microsoft.com/office/drawing/2012/chart" uri="{CE6537A1-D6FC-4f65-9D91-7224C49458BB}"/>
              </c:extLst>
            </c:dLbl>
            <c:dLbl>
              <c:idx val="3"/>
              <c:layout>
                <c:manualLayout>
                  <c:x val="-3.0980041703902294E-2"/>
                  <c:y val="-7.8907435508345974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A-F720-4FE4-A353-8E6D3BA51A83}"/>
                </c:ext>
                <c:ext xmlns:c15="http://schemas.microsoft.com/office/drawing/2012/chart" uri="{CE6537A1-D6FC-4f65-9D91-7224C49458BB}"/>
              </c:extLst>
            </c:dLbl>
            <c:dLbl>
              <c:idx val="6"/>
              <c:layout>
                <c:manualLayout>
                  <c:x val="-9.5323205242776286E-3"/>
                  <c:y val="-9.1047040971168433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B-F720-4FE4-A353-8E6D3BA51A83}"/>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ВР'!$C$5:$J$5</c:f>
              <c:strCache>
                <c:ptCount val="8"/>
                <c:pt idx="0">
                  <c: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c:v>
                </c:pt>
                <c:pt idx="1">
                  <c:v>Иные закупки товаров, работ, услуг для обеспечения государственных (муниципальных) нужд  (ВР 240)</c:v>
                </c:pt>
                <c:pt idx="2">
                  <c:v>Социальное обеспечение и иные выплаты населению (ВР 300)</c:v>
                </c:pt>
                <c:pt idx="3">
                  <c:v>Капитальные вложения в объекты государственной (муниципальной) собственности (ВР 400)</c:v>
                </c:pt>
                <c:pt idx="4">
                  <c:v>Межбюджетные трансферты (ВР 500)</c:v>
                </c:pt>
                <c:pt idx="5">
                  <c:v>Предоставление субсидий бюджетным, автономным учреждениям и иным некоммерческим организациям (ВР 600)</c:v>
                </c:pt>
                <c:pt idx="6">
                  <c:v>Обслуживание государственного (муниципального) долга (ВР 700)</c:v>
                </c:pt>
                <c:pt idx="7">
                  <c:v>Иные бюджетные ассигнования (ВР 800)</c:v>
                </c:pt>
              </c:strCache>
            </c:strRef>
          </c:cat>
          <c:val>
            <c:numRef>
              <c:f>'Р ВР'!$C$9:$J$9</c:f>
            </c:numRef>
          </c:val>
          <c:extLst xmlns:c16r2="http://schemas.microsoft.com/office/drawing/2015/06/chart">
            <c:ext xmlns:c16="http://schemas.microsoft.com/office/drawing/2014/chart" uri="{C3380CC4-5D6E-409C-BE32-E72D297353CC}">
              <c16:uniqueId val="{0000000C-F720-4FE4-A353-8E6D3BA51A83}"/>
            </c:ext>
          </c:extLst>
        </c:ser>
        <c:ser>
          <c:idx val="4"/>
          <c:order val="4"/>
          <c:tx>
            <c:strRef>
              <c:f>'Р ВР'!$A$10:$B$10</c:f>
              <c:strCache>
                <c:ptCount val="2"/>
                <c:pt idx="0">
                  <c:v>2018 год</c:v>
                </c:pt>
              </c:strCache>
            </c:strRef>
          </c:tx>
          <c:invertIfNegative val="0"/>
          <c:dLbls>
            <c:dLbl>
              <c:idx val="2"/>
              <c:layout>
                <c:manualLayout>
                  <c:x val="-1.9064641048555257E-2"/>
                  <c:y val="-0.11532625189681335"/>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D-F720-4FE4-A353-8E6D3BA51A83}"/>
                </c:ext>
                <c:ext xmlns:c15="http://schemas.microsoft.com/office/drawing/2012/chart" uri="{CE6537A1-D6FC-4f65-9D91-7224C49458BB}"/>
              </c:extLst>
            </c:dLbl>
            <c:dLbl>
              <c:idx val="3"/>
              <c:layout>
                <c:manualLayout>
                  <c:x val="-2.1447721179624665E-2"/>
                  <c:y val="-0.11127971674253928"/>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E-F720-4FE4-A353-8E6D3BA51A83}"/>
                </c:ext>
                <c:ext xmlns:c15="http://schemas.microsoft.com/office/drawing/2012/chart" uri="{CE6537A1-D6FC-4f65-9D91-7224C49458BB}"/>
              </c:extLst>
            </c:dLbl>
            <c:dLbl>
              <c:idx val="6"/>
              <c:layout>
                <c:manualLayout>
                  <c:x val="-1.1915400655347123E-2"/>
                  <c:y val="-0.12341932220536174"/>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F-F720-4FE4-A353-8E6D3BA51A83}"/>
                </c:ext>
                <c:ext xmlns:c15="http://schemas.microsoft.com/office/drawing/2012/chart" uri="{CE6537A1-D6FC-4f65-9D91-7224C49458BB}"/>
              </c:extLst>
            </c:dLbl>
            <c:spPr>
              <a:noFill/>
              <a:ln w="25400">
                <a:noFill/>
              </a:ln>
            </c:sp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ВР'!$C$5:$J$5</c:f>
              <c:strCache>
                <c:ptCount val="8"/>
                <c:pt idx="0">
                  <c: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c:v>
                </c:pt>
                <c:pt idx="1">
                  <c:v>Иные закупки товаров, работ, услуг для обеспечения государственных (муниципальных) нужд  (ВР 240)</c:v>
                </c:pt>
                <c:pt idx="2">
                  <c:v>Социальное обеспечение и иные выплаты населению (ВР 300)</c:v>
                </c:pt>
                <c:pt idx="3">
                  <c:v>Капитальные вложения в объекты государственной (муниципальной) собственности (ВР 400)</c:v>
                </c:pt>
                <c:pt idx="4">
                  <c:v>Межбюджетные трансферты (ВР 500)</c:v>
                </c:pt>
                <c:pt idx="5">
                  <c:v>Предоставление субсидий бюджетным, автономным учреждениям и иным некоммерческим организациям (ВР 600)</c:v>
                </c:pt>
                <c:pt idx="6">
                  <c:v>Обслуживание государственного (муниципального) долга (ВР 700)</c:v>
                </c:pt>
                <c:pt idx="7">
                  <c:v>Иные бюджетные ассигнования (ВР 800)</c:v>
                </c:pt>
              </c:strCache>
            </c:strRef>
          </c:cat>
          <c:val>
            <c:numRef>
              <c:f>'Р ВР'!$C$10:$J$10</c:f>
            </c:numRef>
          </c:val>
          <c:extLst xmlns:c16r2="http://schemas.microsoft.com/office/drawing/2015/06/chart">
            <c:ext xmlns:c16="http://schemas.microsoft.com/office/drawing/2014/chart" uri="{C3380CC4-5D6E-409C-BE32-E72D297353CC}">
              <c16:uniqueId val="{00000010-F720-4FE4-A353-8E6D3BA51A83}"/>
            </c:ext>
          </c:extLst>
        </c:ser>
        <c:ser>
          <c:idx val="5"/>
          <c:order val="5"/>
          <c:tx>
            <c:strRef>
              <c:f>'Р ВР'!$A$11:$B$11</c:f>
              <c:strCache>
                <c:ptCount val="2"/>
                <c:pt idx="0">
                  <c:v>2019 год</c:v>
                </c:pt>
              </c:strCache>
            </c:strRef>
          </c:tx>
          <c:invertIfNegative val="0"/>
          <c:dLbls>
            <c:dLbl>
              <c:idx val="2"/>
              <c:layout>
                <c:manualLayout>
                  <c:x val="-1.7873100983020512E-2"/>
                  <c:y val="-0.1476985331310065"/>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11-F720-4FE4-A353-8E6D3BA51A83}"/>
                </c:ext>
                <c:ext xmlns:c15="http://schemas.microsoft.com/office/drawing/2012/chart" uri="{CE6537A1-D6FC-4f65-9D91-7224C49458BB}"/>
              </c:extLst>
            </c:dLbl>
            <c:dLbl>
              <c:idx val="3"/>
              <c:layout>
                <c:manualLayout>
                  <c:x val="-1.4298480786416443E-2"/>
                  <c:y val="-0.15376833586241781"/>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12-F720-4FE4-A353-8E6D3BA51A83}"/>
                </c:ext>
                <c:ext xmlns:c15="http://schemas.microsoft.com/office/drawing/2012/chart" uri="{CE6537A1-D6FC-4f65-9D91-7224C49458BB}"/>
              </c:extLst>
            </c:dLbl>
            <c:dLbl>
              <c:idx val="6"/>
              <c:layout>
                <c:manualLayout>
                  <c:x val="-5.9577003276735183E-3"/>
                  <c:y val="-0.15579160343955495"/>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13-F720-4FE4-A353-8E6D3BA51A83}"/>
                </c:ext>
                <c:ext xmlns:c15="http://schemas.microsoft.com/office/drawing/2012/chart" uri="{CE6537A1-D6FC-4f65-9D91-7224C49458BB}"/>
              </c:extLst>
            </c:dLbl>
            <c:spPr>
              <a:noFill/>
              <a:ln>
                <a:noFill/>
              </a:ln>
              <a:effectLst/>
            </c:sp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ВР'!$C$5:$J$5</c:f>
              <c:strCache>
                <c:ptCount val="8"/>
                <c:pt idx="0">
                  <c: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c:v>
                </c:pt>
                <c:pt idx="1">
                  <c:v>Иные закупки товаров, работ, услуг для обеспечения государственных (муниципальных) нужд  (ВР 240)</c:v>
                </c:pt>
                <c:pt idx="2">
                  <c:v>Социальное обеспечение и иные выплаты населению (ВР 300)</c:v>
                </c:pt>
                <c:pt idx="3">
                  <c:v>Капитальные вложения в объекты государственной (муниципальной) собственности (ВР 400)</c:v>
                </c:pt>
                <c:pt idx="4">
                  <c:v>Межбюджетные трансферты (ВР 500)</c:v>
                </c:pt>
                <c:pt idx="5">
                  <c:v>Предоставление субсидий бюджетным, автономным учреждениям и иным некоммерческим организациям (ВР 600)</c:v>
                </c:pt>
                <c:pt idx="6">
                  <c:v>Обслуживание государственного (муниципального) долга (ВР 700)</c:v>
                </c:pt>
                <c:pt idx="7">
                  <c:v>Иные бюджетные ассигнования (ВР 800)</c:v>
                </c:pt>
              </c:strCache>
            </c:strRef>
          </c:cat>
          <c:val>
            <c:numRef>
              <c:f>'Р ВР'!$C$11:$J$11</c:f>
            </c:numRef>
          </c:val>
          <c:extLst xmlns:c16r2="http://schemas.microsoft.com/office/drawing/2015/06/chart">
            <c:ext xmlns:c16="http://schemas.microsoft.com/office/drawing/2014/chart" uri="{C3380CC4-5D6E-409C-BE32-E72D297353CC}">
              <c16:uniqueId val="{00000014-F720-4FE4-A353-8E6D3BA51A83}"/>
            </c:ext>
          </c:extLst>
        </c:ser>
        <c:ser>
          <c:idx val="6"/>
          <c:order val="6"/>
          <c:tx>
            <c:strRef>
              <c:f>'Р ВР'!$A$12:$B$12</c:f>
              <c:strCache>
                <c:ptCount val="2"/>
                <c:pt idx="0">
                  <c:v>2020 год</c:v>
                </c:pt>
              </c:strCache>
            </c:strRef>
          </c:tx>
          <c:invertIfNegative val="0"/>
          <c:dLbls>
            <c:dLbl>
              <c:idx val="2"/>
              <c:layout>
                <c:manualLayout>
                  <c:x val="-1.9064641048555257E-2"/>
                  <c:y val="-0.17602427921092564"/>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15-F720-4FE4-A353-8E6D3BA51A83}"/>
                </c:ext>
                <c:ext xmlns:c15="http://schemas.microsoft.com/office/drawing/2012/chart" uri="{CE6537A1-D6FC-4f65-9D91-7224C49458BB}"/>
              </c:extLst>
            </c:dLbl>
            <c:dLbl>
              <c:idx val="3"/>
              <c:layout>
                <c:manualLayout>
                  <c:x val="-2.3830801310694073E-2"/>
                  <c:y val="-0.1962569549822964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16-F720-4FE4-A353-8E6D3BA51A83}"/>
                </c:ext>
                <c:ext xmlns:c15="http://schemas.microsoft.com/office/drawing/2012/chart" uri="{CE6537A1-D6FC-4f65-9D91-7224C49458BB}"/>
              </c:extLst>
            </c:dLbl>
            <c:spPr>
              <a:noFill/>
              <a:ln>
                <a:noFill/>
              </a:ln>
              <a:effectLst/>
            </c:sp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a:noFill/>
                    </a:ln>
                  </c:spPr>
                </c15:leaderLines>
              </c:ext>
            </c:extLst>
          </c:dLbls>
          <c:cat>
            <c:strRef>
              <c:f>'Р ВР'!$C$5:$J$5</c:f>
              <c:strCache>
                <c:ptCount val="8"/>
                <c:pt idx="0">
                  <c: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c:v>
                </c:pt>
                <c:pt idx="1">
                  <c:v>Иные закупки товаров, работ, услуг для обеспечения государственных (муниципальных) нужд  (ВР 240)</c:v>
                </c:pt>
                <c:pt idx="2">
                  <c:v>Социальное обеспечение и иные выплаты населению (ВР 300)</c:v>
                </c:pt>
                <c:pt idx="3">
                  <c:v>Капитальные вложения в объекты государственной (муниципальной) собственности (ВР 400)</c:v>
                </c:pt>
                <c:pt idx="4">
                  <c:v>Межбюджетные трансферты (ВР 500)</c:v>
                </c:pt>
                <c:pt idx="5">
                  <c:v>Предоставление субсидий бюджетным, автономным учреждениям и иным некоммерческим организациям (ВР 600)</c:v>
                </c:pt>
                <c:pt idx="6">
                  <c:v>Обслуживание государственного (муниципального) долга (ВР 700)</c:v>
                </c:pt>
                <c:pt idx="7">
                  <c:v>Иные бюджетные ассигнования (ВР 800)</c:v>
                </c:pt>
              </c:strCache>
            </c:strRef>
          </c:cat>
          <c:val>
            <c:numRef>
              <c:f>'Р ВР'!$C$12:$J$12</c:f>
              <c:numCache>
                <c:formatCode>General</c:formatCode>
                <c:ptCount val="8"/>
                <c:pt idx="0">
                  <c:v>33</c:v>
                </c:pt>
                <c:pt idx="1">
                  <c:v>11</c:v>
                </c:pt>
                <c:pt idx="2">
                  <c:v>1.9</c:v>
                </c:pt>
                <c:pt idx="3">
                  <c:v>0.1</c:v>
                </c:pt>
                <c:pt idx="4">
                  <c:v>13</c:v>
                </c:pt>
                <c:pt idx="5">
                  <c:v>35</c:v>
                </c:pt>
                <c:pt idx="6">
                  <c:v>0</c:v>
                </c:pt>
                <c:pt idx="7">
                  <c:v>6</c:v>
                </c:pt>
              </c:numCache>
            </c:numRef>
          </c:val>
          <c:extLst xmlns:c16r2="http://schemas.microsoft.com/office/drawing/2015/06/chart">
            <c:ext xmlns:c16="http://schemas.microsoft.com/office/drawing/2014/chart" uri="{C3380CC4-5D6E-409C-BE32-E72D297353CC}">
              <c16:uniqueId val="{00000017-F720-4FE4-A353-8E6D3BA51A83}"/>
            </c:ext>
          </c:extLst>
        </c:ser>
        <c:ser>
          <c:idx val="7"/>
          <c:order val="7"/>
          <c:tx>
            <c:strRef>
              <c:f>'Р ВР'!$A$13:$B$13</c:f>
              <c:strCache>
                <c:ptCount val="2"/>
                <c:pt idx="0">
                  <c:v>2021 год</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strRef>
              <c:f>'Р ВР'!$C$5:$J$5</c:f>
              <c:strCache>
                <c:ptCount val="8"/>
                <c:pt idx="0">
                  <c: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c:v>
                </c:pt>
                <c:pt idx="1">
                  <c:v>Иные закупки товаров, работ, услуг для обеспечения государственных (муниципальных) нужд  (ВР 240)</c:v>
                </c:pt>
                <c:pt idx="2">
                  <c:v>Социальное обеспечение и иные выплаты населению (ВР 300)</c:v>
                </c:pt>
                <c:pt idx="3">
                  <c:v>Капитальные вложения в объекты государственной (муниципальной) собственности (ВР 400)</c:v>
                </c:pt>
                <c:pt idx="4">
                  <c:v>Межбюджетные трансферты (ВР 500)</c:v>
                </c:pt>
                <c:pt idx="5">
                  <c:v>Предоставление субсидий бюджетным, автономным учреждениям и иным некоммерческим организациям (ВР 600)</c:v>
                </c:pt>
                <c:pt idx="6">
                  <c:v>Обслуживание государственного (муниципального) долга (ВР 700)</c:v>
                </c:pt>
                <c:pt idx="7">
                  <c:v>Иные бюджетные ассигнования (ВР 800)</c:v>
                </c:pt>
              </c:strCache>
            </c:strRef>
          </c:cat>
          <c:val>
            <c:numRef>
              <c:f>'Р ВР'!$C$13:$J$13</c:f>
              <c:numCache>
                <c:formatCode>General</c:formatCode>
                <c:ptCount val="8"/>
                <c:pt idx="0">
                  <c:v>32</c:v>
                </c:pt>
                <c:pt idx="1">
                  <c:v>15</c:v>
                </c:pt>
                <c:pt idx="2">
                  <c:v>0.5</c:v>
                </c:pt>
                <c:pt idx="3">
                  <c:v>0</c:v>
                </c:pt>
                <c:pt idx="4">
                  <c:v>13</c:v>
                </c:pt>
                <c:pt idx="5">
                  <c:v>34.5</c:v>
                </c:pt>
                <c:pt idx="6">
                  <c:v>0</c:v>
                </c:pt>
                <c:pt idx="7">
                  <c:v>5</c:v>
                </c:pt>
              </c:numCache>
            </c:numRef>
          </c:val>
          <c:extLst xmlns:c16r2="http://schemas.microsoft.com/office/drawing/2015/06/chart">
            <c:ext xmlns:c16="http://schemas.microsoft.com/office/drawing/2014/chart" uri="{C3380CC4-5D6E-409C-BE32-E72D297353CC}">
              <c16:uniqueId val="{00000018-F720-4FE4-A353-8E6D3BA51A83}"/>
            </c:ext>
          </c:extLst>
        </c:ser>
        <c:ser>
          <c:idx val="8"/>
          <c:order val="8"/>
          <c:tx>
            <c:strRef>
              <c:f>'Р ВР'!$A$14:$B$14</c:f>
              <c:strCache>
                <c:ptCount val="2"/>
                <c:pt idx="0">
                  <c:v>2022 год</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strRef>
              <c:f>'Р ВР'!$C$5:$J$5</c:f>
              <c:strCache>
                <c:ptCount val="8"/>
                <c:pt idx="0">
                  <c: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c:v>
                </c:pt>
                <c:pt idx="1">
                  <c:v>Иные закупки товаров, работ, услуг для обеспечения государственных (муниципальных) нужд  (ВР 240)</c:v>
                </c:pt>
                <c:pt idx="2">
                  <c:v>Социальное обеспечение и иные выплаты населению (ВР 300)</c:v>
                </c:pt>
                <c:pt idx="3">
                  <c:v>Капитальные вложения в объекты государственной (муниципальной) собственности (ВР 400)</c:v>
                </c:pt>
                <c:pt idx="4">
                  <c:v>Межбюджетные трансферты (ВР 500)</c:v>
                </c:pt>
                <c:pt idx="5">
                  <c:v>Предоставление субсидий бюджетным, автономным учреждениям и иным некоммерческим организациям (ВР 600)</c:v>
                </c:pt>
                <c:pt idx="6">
                  <c:v>Обслуживание государственного (муниципального) долга (ВР 700)</c:v>
                </c:pt>
                <c:pt idx="7">
                  <c:v>Иные бюджетные ассигнования (ВР 800)</c:v>
                </c:pt>
              </c:strCache>
            </c:strRef>
          </c:cat>
          <c:val>
            <c:numRef>
              <c:f>'Р ВР'!$C$14:$J$14</c:f>
              <c:numCache>
                <c:formatCode>General</c:formatCode>
                <c:ptCount val="8"/>
                <c:pt idx="0">
                  <c:v>32</c:v>
                </c:pt>
                <c:pt idx="1">
                  <c:v>18</c:v>
                </c:pt>
                <c:pt idx="2">
                  <c:v>0.5</c:v>
                </c:pt>
                <c:pt idx="3">
                  <c:v>0</c:v>
                </c:pt>
                <c:pt idx="4">
                  <c:v>9</c:v>
                </c:pt>
                <c:pt idx="5">
                  <c:v>34.5</c:v>
                </c:pt>
                <c:pt idx="6">
                  <c:v>0</c:v>
                </c:pt>
                <c:pt idx="7">
                  <c:v>6</c:v>
                </c:pt>
              </c:numCache>
            </c:numRef>
          </c:val>
          <c:extLst xmlns:c16r2="http://schemas.microsoft.com/office/drawing/2015/06/chart">
            <c:ext xmlns:c16="http://schemas.microsoft.com/office/drawing/2014/chart" uri="{C3380CC4-5D6E-409C-BE32-E72D297353CC}">
              <c16:uniqueId val="{00000000-9031-4F24-8D4D-52130FBE10AC}"/>
            </c:ext>
          </c:extLst>
        </c:ser>
        <c:ser>
          <c:idx val="9"/>
          <c:order val="9"/>
          <c:tx>
            <c:strRef>
              <c:f>'Р ВР'!$A$15:$B$15</c:f>
              <c:strCache>
                <c:ptCount val="2"/>
                <c:pt idx="0">
                  <c:v>2023 год</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'Р ВР'!$C$5:$J$5</c:f>
              <c:strCache>
                <c:ptCount val="8"/>
                <c:pt idx="0">
                  <c: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c:v>
                </c:pt>
                <c:pt idx="1">
                  <c:v>Иные закупки товаров, работ, услуг для обеспечения государственных (муниципальных) нужд  (ВР 240)</c:v>
                </c:pt>
                <c:pt idx="2">
                  <c:v>Социальное обеспечение и иные выплаты населению (ВР 300)</c:v>
                </c:pt>
                <c:pt idx="3">
                  <c:v>Капитальные вложения в объекты государственной (муниципальной) собственности (ВР 400)</c:v>
                </c:pt>
                <c:pt idx="4">
                  <c:v>Межбюджетные трансферты (ВР 500)</c:v>
                </c:pt>
                <c:pt idx="5">
                  <c:v>Предоставление субсидий бюджетным, автономным учреждениям и иным некоммерческим организациям (ВР 600)</c:v>
                </c:pt>
                <c:pt idx="6">
                  <c:v>Обслуживание государственного (муниципального) долга (ВР 700)</c:v>
                </c:pt>
                <c:pt idx="7">
                  <c:v>Иные бюджетные ассигнования (ВР 800)</c:v>
                </c:pt>
              </c:strCache>
            </c:strRef>
          </c:cat>
          <c:val>
            <c:numRef>
              <c:f>'Р ВР'!$C$15:$J$15</c:f>
              <c:numCache>
                <c:formatCode>General</c:formatCode>
                <c:ptCount val="8"/>
                <c:pt idx="0">
                  <c:v>31.7</c:v>
                </c:pt>
                <c:pt idx="1">
                  <c:v>16.399999999999999</c:v>
                </c:pt>
                <c:pt idx="2">
                  <c:v>0.6</c:v>
                </c:pt>
                <c:pt idx="3">
                  <c:v>0.3</c:v>
                </c:pt>
                <c:pt idx="4">
                  <c:v>9.1999999999999993</c:v>
                </c:pt>
                <c:pt idx="5">
                  <c:v>35</c:v>
                </c:pt>
                <c:pt idx="6">
                  <c:v>0</c:v>
                </c:pt>
                <c:pt idx="7">
                  <c:v>6.8</c:v>
                </c:pt>
              </c:numCache>
            </c:numRef>
          </c:val>
          <c:extLst xmlns:c16r2="http://schemas.microsoft.com/office/drawing/2015/06/chart">
            <c:ext xmlns:c16="http://schemas.microsoft.com/office/drawing/2014/chart" uri="{C3380CC4-5D6E-409C-BE32-E72D297353CC}">
              <c16:uniqueId val="{00000000-D134-41DA-B534-16AEADB3CF7D}"/>
            </c:ext>
          </c:extLst>
        </c:ser>
        <c:ser>
          <c:idx val="10"/>
          <c:order val="10"/>
          <c:tx>
            <c:strRef>
              <c:f>'Р ВР'!$A$16:$B$16</c:f>
              <c:strCache>
                <c:ptCount val="2"/>
                <c:pt idx="0">
                  <c:v>2024 год</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'Р ВР'!$C$5:$J$5</c:f>
              <c:strCache>
                <c:ptCount val="8"/>
                <c:pt idx="0">
                  <c: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(ВР 110, 120)</c:v>
                </c:pt>
                <c:pt idx="1">
                  <c:v>Иные закупки товаров, работ, услуг для обеспечения государственных (муниципальных) нужд  (ВР 240)</c:v>
                </c:pt>
                <c:pt idx="2">
                  <c:v>Социальное обеспечение и иные выплаты населению (ВР 300)</c:v>
                </c:pt>
                <c:pt idx="3">
                  <c:v>Капитальные вложения в объекты государственной (муниципальной) собственности (ВР 400)</c:v>
                </c:pt>
                <c:pt idx="4">
                  <c:v>Межбюджетные трансферты (ВР 500)</c:v>
                </c:pt>
                <c:pt idx="5">
                  <c:v>Предоставление субсидий бюджетным, автономным учреждениям и иным некоммерческим организациям (ВР 600)</c:v>
                </c:pt>
                <c:pt idx="6">
                  <c:v>Обслуживание государственного (муниципального) долга (ВР 700)</c:v>
                </c:pt>
                <c:pt idx="7">
                  <c:v>Иные бюджетные ассигнования (ВР 800)</c:v>
                </c:pt>
              </c:strCache>
            </c:strRef>
          </c:cat>
          <c:val>
            <c:numRef>
              <c:f>'Р ВР'!$C$16:$J$16</c:f>
              <c:numCache>
                <c:formatCode>General</c:formatCode>
                <c:ptCount val="8"/>
                <c:pt idx="0">
                  <c:v>32</c:v>
                </c:pt>
                <c:pt idx="1">
                  <c:v>17.899999999999999</c:v>
                </c:pt>
                <c:pt idx="2">
                  <c:v>0.6</c:v>
                </c:pt>
                <c:pt idx="3">
                  <c:v>0.9</c:v>
                </c:pt>
                <c:pt idx="4">
                  <c:v>8.1</c:v>
                </c:pt>
                <c:pt idx="5">
                  <c:v>33.5</c:v>
                </c:pt>
                <c:pt idx="6">
                  <c:v>0</c:v>
                </c:pt>
                <c:pt idx="7">
                  <c:v>7</c:v>
                </c:pt>
              </c:numCache>
            </c:numRef>
          </c:val>
        </c:ser>
        <c:dLbls>
          <c:showLegendKey val="0"/>
          <c:showVal val="0"/>
          <c:showCatName val="0"/>
          <c:showSerName val="0"/>
          <c:showPercent val="0"/>
          <c:showBubbleSize val="0"/>
        </c:dLbls>
        <c:gapWidth val="150"/>
        <c:overlap val="100"/>
        <c:axId val="-1897232192"/>
        <c:axId val="-1594005600"/>
      </c:barChart>
      <c:catAx>
        <c:axId val="-1897232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ru-RU"/>
          </a:p>
        </c:txPr>
        <c:crossAx val="-1594005600"/>
        <c:crosses val="autoZero"/>
        <c:auto val="1"/>
        <c:lblAlgn val="ctr"/>
        <c:lblOffset val="100"/>
        <c:noMultiLvlLbl val="0"/>
      </c:catAx>
      <c:valAx>
        <c:axId val="-15940056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ru-RU"/>
          </a:p>
        </c:txPr>
        <c:crossAx val="-1897232192"/>
        <c:crosses val="autoZero"/>
        <c:crossBetween val="between"/>
      </c:valAx>
      <c:spPr>
        <a:noFill/>
        <a:ln w="25400">
          <a:noFill/>
        </a:ln>
      </c:spPr>
    </c:plotArea>
    <c:legend>
      <c:legendPos val="b"/>
      <c:overlay val="0"/>
      <c:spPr>
        <a:noFill/>
        <a:ln w="25400">
          <a:noFill/>
        </a:ln>
      </c:spPr>
      <c:txPr>
        <a:bodyPr/>
        <a:lstStyle/>
        <a:p>
          <a:pPr>
            <a:defRPr sz="825" b="0" i="0" u="none" strike="noStrike" baseline="0">
              <a:solidFill>
                <a:srgbClr val="333333"/>
              </a:solidFill>
              <a:latin typeface="Calibri"/>
              <a:ea typeface="Calibri"/>
              <a:cs typeface="Calibri"/>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 l="0.7" r="0.7" t="0.75" header="0.3" footer="0.3"/>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Calibri"/>
                <a:ea typeface="Calibri"/>
                <a:cs typeface="Calibri"/>
              </a:defRPr>
            </a:pPr>
            <a:r>
              <a:rPr lang="ru-RU"/>
              <a:t>Расходы на заработную плату с начислениями в разрезе разделов бюджетной классификации за 2020-2024 годы, млн. руб.</a:t>
            </a:r>
          </a:p>
        </c:rich>
      </c:tx>
      <c:overlay val="0"/>
    </c:title>
    <c:autoTitleDeleted val="0"/>
    <c:plotArea>
      <c:layout>
        <c:manualLayout>
          <c:layoutTarget val="inner"/>
          <c:xMode val="edge"/>
          <c:yMode val="edge"/>
          <c:x val="4.9470030531897802E-2"/>
          <c:y val="0.20156419361606948"/>
          <c:w val="0.93648651218268397"/>
          <c:h val="0.70809451985922578"/>
        </c:manualLayout>
      </c:layout>
      <c:lineChart>
        <c:grouping val="standard"/>
        <c:varyColors val="0"/>
        <c:ser>
          <c:idx val="0"/>
          <c:order val="0"/>
          <c:tx>
            <c:strRef>
              <c:f>'Р ФОТ'!$A$13</c:f>
              <c:strCache>
                <c:ptCount val="1"/>
                <c:pt idx="0">
                  <c:v>2020 год</c:v>
                </c:pt>
              </c:strCache>
            </c:strRef>
          </c:tx>
          <c:dLbls>
            <c:dLbl>
              <c:idx val="0"/>
              <c:layout>
                <c:manualLayout>
                  <c:x val="1.3605442176870747E-3"/>
                  <c:y val="4.022121669180493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0-06EE-4DCA-B551-C06957019532}"/>
                </c:ext>
                <c:ext xmlns:c15="http://schemas.microsoft.com/office/drawing/2012/chart" uri="{CE6537A1-D6FC-4f65-9D91-7224C49458BB}"/>
              </c:extLst>
            </c:dLbl>
            <c:dLbl>
              <c:idx val="2"/>
              <c:layout>
                <c:manualLayout>
                  <c:x val="-4.6258503401360541E-2"/>
                  <c:y val="-4.022121669180493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0-155A-4BC6-B55E-B7C74239D366}"/>
                </c:ext>
                <c:ext xmlns:c15="http://schemas.microsoft.com/office/drawing/2012/chart" uri="{CE6537A1-D6FC-4f65-9D91-7224C49458BB}"/>
              </c:extLst>
            </c:dLbl>
            <c:dLbl>
              <c:idx val="3"/>
              <c:layout>
                <c:manualLayout>
                  <c:x val="-9.2517006802721138E-2"/>
                  <c:y val="-3.2176973353443938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1-155A-4BC6-B55E-B7C74239D366}"/>
                </c:ext>
                <c:ext xmlns:c15="http://schemas.microsoft.com/office/drawing/2012/chart" uri="{CE6537A1-D6FC-4f65-9D91-7224C49458BB}"/>
              </c:extLst>
            </c:dLbl>
            <c:dLbl>
              <c:idx val="5"/>
              <c:spPr>
                <a:noFill/>
                <a:ln w="25400">
                  <a:noFill/>
                </a:ln>
              </c:spPr>
              <c:txPr>
                <a:bodyPr wrap="square" lIns="38100" tIns="19050" rIns="38100" bIns="19050" anchor="ctr">
                  <a:noAutofit/>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2-155A-4BC6-B55E-B7C74239D366}"/>
                </c:ext>
                <c:ext xmlns:c15="http://schemas.microsoft.com/office/drawing/2012/chart" uri="{CE6537A1-D6FC-4f65-9D91-7224C49458BB}">
                  <c15:spPr xmlns:c15="http://schemas.microsoft.com/office/drawing/2012/chart">
                    <a:prstGeom prst="rect">
                      <a:avLst/>
                    </a:prstGeom>
                  </c15:spPr>
                </c:ext>
              </c:extLst>
            </c:dLbl>
            <c:dLbl>
              <c:idx val="6"/>
              <c:layout>
                <c:manualLayout>
                  <c:x val="-2.9931972789115645E-2"/>
                  <c:y val="-2.6143790849673203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3-155A-4BC6-B55E-B7C74239D366}"/>
                </c:ext>
                <c:ext xmlns:c15="http://schemas.microsoft.com/office/drawing/2012/chart" uri="{CE6537A1-D6FC-4f65-9D91-7224C49458BB}"/>
              </c:extLst>
            </c:dLbl>
            <c:dLbl>
              <c:idx val="7"/>
              <c:layout>
                <c:manualLayout>
                  <c:x val="-3.5374149659863949E-2"/>
                  <c:y val="-3.6199095022624438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4-155A-4BC6-B55E-B7C74239D366}"/>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ФОТ'!$B$2:$I$2</c:f>
              <c:strCache>
                <c:ptCount val="8"/>
                <c:pt idx="0">
                  <c:v>Всего</c:v>
                </c:pt>
                <c:pt idx="1">
                  <c:v>01 Общег. вопросы </c:v>
                </c:pt>
                <c:pt idx="2">
                  <c:v>04 Национ. экономика </c:v>
                </c:pt>
                <c:pt idx="3">
                  <c:v>05 Жилищно-коммун. хозяйство </c:v>
                </c:pt>
                <c:pt idx="4">
                  <c:v>07 Образование </c:v>
                </c:pt>
                <c:pt idx="5">
                  <c:v>08 Культура и кинематография </c:v>
                </c:pt>
                <c:pt idx="6">
                  <c:v>10 Социальная политика </c:v>
                </c:pt>
                <c:pt idx="7">
                  <c:v>11 Физическая культура и спорт </c:v>
                </c:pt>
              </c:strCache>
            </c:strRef>
          </c:cat>
          <c:val>
            <c:numRef>
              <c:f>'Р ФОТ'!$B$13:$I$13</c:f>
              <c:numCache>
                <c:formatCode>General</c:formatCode>
                <c:ptCount val="8"/>
                <c:pt idx="0">
                  <c:v>456.8</c:v>
                </c:pt>
                <c:pt idx="1">
                  <c:v>70.2</c:v>
                </c:pt>
                <c:pt idx="2">
                  <c:v>3.2</c:v>
                </c:pt>
                <c:pt idx="3">
                  <c:v>6.9</c:v>
                </c:pt>
                <c:pt idx="4">
                  <c:v>319.39999999999998</c:v>
                </c:pt>
                <c:pt idx="5">
                  <c:v>43</c:v>
                </c:pt>
                <c:pt idx="6">
                  <c:v>0.9</c:v>
                </c:pt>
                <c:pt idx="7">
                  <c:v>13.2</c:v>
                </c:pt>
              </c:numCache>
            </c:numRef>
          </c:val>
          <c:smooth val="0"/>
          <c:extLst xmlns:c16r2="http://schemas.microsoft.com/office/drawing/2015/06/chart">
            <c:ext xmlns:c16="http://schemas.microsoft.com/office/drawing/2014/chart" uri="{C3380CC4-5D6E-409C-BE32-E72D297353CC}">
              <c16:uniqueId val="{00000005-155A-4BC6-B55E-B7C74239D366}"/>
            </c:ext>
          </c:extLst>
        </c:ser>
        <c:ser>
          <c:idx val="1"/>
          <c:order val="1"/>
          <c:tx>
            <c:strRef>
              <c:f>'Р ФОТ'!$A$14</c:f>
              <c:strCache>
                <c:ptCount val="1"/>
                <c:pt idx="0">
                  <c:v>2021 год</c:v>
                </c:pt>
              </c:strCache>
            </c:strRef>
          </c:tx>
          <c:dLbls>
            <c:dLbl>
              <c:idx val="0"/>
              <c:layout>
                <c:manualLayout>
                  <c:x val="4.0816326530612171E-3"/>
                  <c:y val="-1.5082956259426846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6-155A-4BC6-B55E-B7C74239D366}"/>
                </c:ext>
                <c:ext xmlns:c15="http://schemas.microsoft.com/office/drawing/2012/chart" uri="{CE6537A1-D6FC-4f65-9D91-7224C49458BB}">
                  <c15:layout>
                    <c:manualLayout>
                      <c:w val="7.327751888156836E-2"/>
                      <c:h val="3.2589320000158351E-2"/>
                    </c:manualLayout>
                  </c15:layout>
                </c:ext>
              </c:extLst>
            </c:dLbl>
            <c:dLbl>
              <c:idx val="1"/>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dLbl>
            <c:dLbl>
              <c:idx val="2"/>
              <c:layout>
                <c:manualLayout>
                  <c:x val="-5.0340136054421766E-2"/>
                  <c:y val="-7.8431372549019607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8-155A-4BC6-B55E-B7C74239D366}"/>
                </c:ext>
                <c:ext xmlns:c15="http://schemas.microsoft.com/office/drawing/2012/chart" uri="{CE6537A1-D6FC-4f65-9D91-7224C49458BB}"/>
              </c:extLst>
            </c:dLbl>
            <c:dLbl>
              <c:idx val="3"/>
              <c:layout>
                <c:manualLayout>
                  <c:x val="-8.8435374149659865E-2"/>
                  <c:y val="-7.2398190045248875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9-155A-4BC6-B55E-B7C74239D366}"/>
                </c:ext>
                <c:ext xmlns:c15="http://schemas.microsoft.com/office/drawing/2012/chart" uri="{CE6537A1-D6FC-4f65-9D91-7224C49458BB}"/>
              </c:extLst>
            </c:dLbl>
            <c:dLbl>
              <c:idx val="4"/>
              <c:layout>
                <c:manualLayout>
                  <c:x val="-2.7210884353742492E-3"/>
                  <c:y val="-2.0110608345902538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2-06EE-4DCA-B551-C06957019532}"/>
                </c:ext>
                <c:ext xmlns:c15="http://schemas.microsoft.com/office/drawing/2012/chart" uri="{CE6537A1-D6FC-4f65-9D91-7224C49458BB}"/>
              </c:extLst>
            </c:dLbl>
            <c:dLbl>
              <c:idx val="5"/>
              <c:layout>
                <c:manualLayout>
                  <c:x val="-8.1632653061224497E-3"/>
                  <c:y val="-3.8210155857214684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B-155A-4BC6-B55E-B7C74239D366}"/>
                </c:ext>
                <c:ext xmlns:c15="http://schemas.microsoft.com/office/drawing/2012/chart" uri="{CE6537A1-D6FC-4f65-9D91-7224C49458BB}"/>
              </c:extLst>
            </c:dLbl>
            <c:dLbl>
              <c:idx val="6"/>
              <c:layout>
                <c:manualLayout>
                  <c:x val="-3.5374149659863949E-2"/>
                  <c:y val="-5.4298642533936653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C-155A-4BC6-B55E-B7C74239D366}"/>
                </c:ext>
                <c:ext xmlns:c15="http://schemas.microsoft.com/office/drawing/2012/chart" uri="{CE6537A1-D6FC-4f65-9D91-7224C49458BB}"/>
              </c:extLst>
            </c:dLbl>
            <c:dLbl>
              <c:idx val="7"/>
              <c:layout>
                <c:manualLayout>
                  <c:x val="-5.7142857142857245E-2"/>
                  <c:y val="-7.2398190045248875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D-155A-4BC6-B55E-B7C74239D366}"/>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ФОТ'!$B$2:$I$2</c:f>
              <c:strCache>
                <c:ptCount val="8"/>
                <c:pt idx="0">
                  <c:v>Всего</c:v>
                </c:pt>
                <c:pt idx="1">
                  <c:v>01 Общег. вопросы </c:v>
                </c:pt>
                <c:pt idx="2">
                  <c:v>04 Национ. экономика </c:v>
                </c:pt>
                <c:pt idx="3">
                  <c:v>05 Жилищно-коммун. хозяйство </c:v>
                </c:pt>
                <c:pt idx="4">
                  <c:v>07 Образование </c:v>
                </c:pt>
                <c:pt idx="5">
                  <c:v>08 Культура и кинематография </c:v>
                </c:pt>
                <c:pt idx="6">
                  <c:v>10 Социальная политика </c:v>
                </c:pt>
                <c:pt idx="7">
                  <c:v>11 Физическая культура и спорт </c:v>
                </c:pt>
              </c:strCache>
            </c:strRef>
          </c:cat>
          <c:val>
            <c:numRef>
              <c:f>'Р ФОТ'!$B$14:$I$14</c:f>
              <c:numCache>
                <c:formatCode>General</c:formatCode>
                <c:ptCount val="8"/>
                <c:pt idx="0">
                  <c:v>495.6</c:v>
                </c:pt>
                <c:pt idx="1">
                  <c:v>78.2</c:v>
                </c:pt>
                <c:pt idx="2">
                  <c:v>3.5</c:v>
                </c:pt>
                <c:pt idx="3">
                  <c:v>8.3000000000000007</c:v>
                </c:pt>
                <c:pt idx="4">
                  <c:v>345.1</c:v>
                </c:pt>
                <c:pt idx="5">
                  <c:v>45.3</c:v>
                </c:pt>
                <c:pt idx="6">
                  <c:v>1</c:v>
                </c:pt>
                <c:pt idx="7">
                  <c:v>14.2</c:v>
                </c:pt>
              </c:numCache>
            </c:numRef>
          </c:val>
          <c:smooth val="0"/>
          <c:extLst xmlns:c16r2="http://schemas.microsoft.com/office/drawing/2015/06/chart">
            <c:ext xmlns:c16="http://schemas.microsoft.com/office/drawing/2014/chart" uri="{C3380CC4-5D6E-409C-BE32-E72D297353CC}">
              <c16:uniqueId val="{0000000E-155A-4BC6-B55E-B7C74239D366}"/>
            </c:ext>
          </c:extLst>
        </c:ser>
        <c:ser>
          <c:idx val="2"/>
          <c:order val="2"/>
          <c:tx>
            <c:strRef>
              <c:f>'Р ФОТ'!$A$15</c:f>
              <c:strCache>
                <c:ptCount val="1"/>
                <c:pt idx="0">
                  <c:v>2022 год</c:v>
                </c:pt>
              </c:strCache>
            </c:strRef>
          </c:tx>
          <c:dLbls>
            <c:dLbl>
              <c:idx val="0"/>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dLbl>
            <c:dLbl>
              <c:idx val="1"/>
              <c:layout>
                <c:manualLayout>
                  <c:x val="-3.6111468209330977E-2"/>
                  <c:y val="-1.4077425842131725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4-06EE-4DCA-B551-C06957019532}"/>
                </c:ext>
                <c:ext xmlns:c15="http://schemas.microsoft.com/office/drawing/2012/chart" uri="{CE6537A1-D6FC-4f65-9D91-7224C49458BB}">
                  <c15:layout>
                    <c:manualLayout>
                      <c:w val="5.5495098826932342E-2"/>
                      <c:h val="3.8622502503929096E-2"/>
                    </c:manualLayout>
                  </c15:layout>
                </c:ext>
              </c:extLst>
            </c:dLbl>
            <c:dLbl>
              <c:idx val="2"/>
              <c:layout>
                <c:manualLayout>
                  <c:x val="-3.5374149659863949E-2"/>
                  <c:y val="-0.1106083459024637"/>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11-155A-4BC6-B55E-B7C74239D366}"/>
                </c:ext>
                <c:ext xmlns:c15="http://schemas.microsoft.com/office/drawing/2012/chart" uri="{CE6537A1-D6FC-4f65-9D91-7224C49458BB}"/>
              </c:extLst>
            </c:dLbl>
            <c:dLbl>
              <c:idx val="3"/>
              <c:layout>
                <c:manualLayout>
                  <c:x val="-6.8027210884353789E-2"/>
                  <c:y val="-0.10859728506787331"/>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12-155A-4BC6-B55E-B7C74239D366}"/>
                </c:ext>
                <c:ext xmlns:c15="http://schemas.microsoft.com/office/drawing/2012/chart" uri="{CE6537A1-D6FC-4f65-9D91-7224C49458BB}"/>
              </c:extLst>
            </c:dLbl>
            <c:dLbl>
              <c:idx val="4"/>
              <c:layout>
                <c:manualLayout>
                  <c:x val="-2.8571428571428571E-2"/>
                  <c:y val="-3.6199095022624438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13-155A-4BC6-B55E-B7C74239D366}"/>
                </c:ext>
                <c:ext xmlns:c15="http://schemas.microsoft.com/office/drawing/2012/chart" uri="{CE6537A1-D6FC-4f65-9D91-7224C49458BB}"/>
              </c:extLst>
            </c:dLbl>
            <c:dLbl>
              <c:idx val="5"/>
              <c:layout>
                <c:manualLayout>
                  <c:x val="-2.3129251700680271E-2"/>
                  <c:y val="-7.8431372549019607E-2"/>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14-155A-4BC6-B55E-B7C74239D366}"/>
                </c:ext>
                <c:ext xmlns:c15="http://schemas.microsoft.com/office/drawing/2012/chart" uri="{CE6537A1-D6FC-4f65-9D91-7224C49458BB}"/>
              </c:extLst>
            </c:dLbl>
            <c:dLbl>
              <c:idx val="6"/>
              <c:layout>
                <c:manualLayout>
                  <c:x val="-3.9455782312925167E-2"/>
                  <c:y val="-0.13675213675213677"/>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15-155A-4BC6-B55E-B7C74239D366}"/>
                </c:ext>
                <c:ext xmlns:c15="http://schemas.microsoft.com/office/drawing/2012/chart" uri="{CE6537A1-D6FC-4f65-9D91-7224C49458BB}"/>
              </c:extLst>
            </c:dLbl>
            <c:dLbl>
              <c:idx val="7"/>
              <c:layout>
                <c:manualLayout>
                  <c:x val="-5.1700680272108945E-2"/>
                  <c:y val="-0.1106083459024637"/>
                </c:manualLayout>
              </c:layout>
              <c:spPr/>
              <c:txPr>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16-155A-4BC6-B55E-B7C74239D366}"/>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ru-RU"/>
              </a:p>
            </c:tx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ФОТ'!$B$2:$I$2</c:f>
              <c:strCache>
                <c:ptCount val="8"/>
                <c:pt idx="0">
                  <c:v>Всего</c:v>
                </c:pt>
                <c:pt idx="1">
                  <c:v>01 Общег. вопросы </c:v>
                </c:pt>
                <c:pt idx="2">
                  <c:v>04 Национ. экономика </c:v>
                </c:pt>
                <c:pt idx="3">
                  <c:v>05 Жилищно-коммун. хозяйство </c:v>
                </c:pt>
                <c:pt idx="4">
                  <c:v>07 Образование </c:v>
                </c:pt>
                <c:pt idx="5">
                  <c:v>08 Культура и кинематография </c:v>
                </c:pt>
                <c:pt idx="6">
                  <c:v>10 Социальная политика </c:v>
                </c:pt>
                <c:pt idx="7">
                  <c:v>11 Физическая культура и спорт </c:v>
                </c:pt>
              </c:strCache>
            </c:strRef>
          </c:cat>
          <c:val>
            <c:numRef>
              <c:f>'Р ФОТ'!$B$15:$I$15</c:f>
              <c:numCache>
                <c:formatCode>General</c:formatCode>
                <c:ptCount val="8"/>
                <c:pt idx="0">
                  <c:v>567.79999999999995</c:v>
                </c:pt>
                <c:pt idx="1">
                  <c:v>92.4</c:v>
                </c:pt>
                <c:pt idx="2">
                  <c:v>4</c:v>
                </c:pt>
                <c:pt idx="3">
                  <c:v>11.1</c:v>
                </c:pt>
                <c:pt idx="4">
                  <c:v>391.3</c:v>
                </c:pt>
                <c:pt idx="5">
                  <c:v>52</c:v>
                </c:pt>
                <c:pt idx="6">
                  <c:v>1.2</c:v>
                </c:pt>
                <c:pt idx="7">
                  <c:v>15.8</c:v>
                </c:pt>
              </c:numCache>
            </c:numRef>
          </c:val>
          <c:smooth val="0"/>
          <c:extLst xmlns:c16r2="http://schemas.microsoft.com/office/drawing/2015/06/chart">
            <c:ext xmlns:c16="http://schemas.microsoft.com/office/drawing/2014/chart" uri="{C3380CC4-5D6E-409C-BE32-E72D297353CC}">
              <c16:uniqueId val="{00000017-155A-4BC6-B55E-B7C74239D366}"/>
            </c:ext>
          </c:extLst>
        </c:ser>
        <c:ser>
          <c:idx val="3"/>
          <c:order val="3"/>
          <c:tx>
            <c:strRef>
              <c:f>'Р ФОТ'!$A$16</c:f>
              <c:strCache>
                <c:ptCount val="1"/>
                <c:pt idx="0">
                  <c:v>2023 год</c:v>
                </c:pt>
              </c:strCache>
            </c:strRef>
          </c:tx>
          <c:dLbls>
            <c:dLbl>
              <c:idx val="1"/>
              <c:layout>
                <c:manualLayout>
                  <c:x val="-6.8027210884353739E-3"/>
                  <c:y val="-4.2232277526395176E-2"/>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5-06EE-4DCA-B551-C06957019532}"/>
                </c:ext>
                <c:ext xmlns:c15="http://schemas.microsoft.com/office/drawing/2012/chart" uri="{CE6537A1-D6FC-4f65-9D91-7224C49458BB}"/>
              </c:extLst>
            </c:dLbl>
            <c:spPr>
              <a:noFill/>
              <a:ln>
                <a:noFill/>
              </a:ln>
              <a:effectLst/>
            </c:sp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strRef>
              <c:f>'Р ФОТ'!$B$2:$I$2</c:f>
              <c:strCache>
                <c:ptCount val="8"/>
                <c:pt idx="0">
                  <c:v>Всего</c:v>
                </c:pt>
                <c:pt idx="1">
                  <c:v>01 Общег. вопросы </c:v>
                </c:pt>
                <c:pt idx="2">
                  <c:v>04 Национ. экономика </c:v>
                </c:pt>
                <c:pt idx="3">
                  <c:v>05 Жилищно-коммун. хозяйство </c:v>
                </c:pt>
                <c:pt idx="4">
                  <c:v>07 Образование </c:v>
                </c:pt>
                <c:pt idx="5">
                  <c:v>08 Культура и кинематография </c:v>
                </c:pt>
                <c:pt idx="6">
                  <c:v>10 Социальная политика </c:v>
                </c:pt>
                <c:pt idx="7">
                  <c:v>11 Физическая культура и спорт </c:v>
                </c:pt>
              </c:strCache>
            </c:strRef>
          </c:cat>
          <c:val>
            <c:numRef>
              <c:f>'Р ФОТ'!$B$16:$I$16</c:f>
              <c:numCache>
                <c:formatCode>General</c:formatCode>
                <c:ptCount val="8"/>
                <c:pt idx="0">
                  <c:v>618.9</c:v>
                </c:pt>
                <c:pt idx="1">
                  <c:v>97.9</c:v>
                </c:pt>
                <c:pt idx="2">
                  <c:v>4.3</c:v>
                </c:pt>
                <c:pt idx="3">
                  <c:v>12.7</c:v>
                </c:pt>
                <c:pt idx="4">
                  <c:v>424.2</c:v>
                </c:pt>
                <c:pt idx="5">
                  <c:v>59.6</c:v>
                </c:pt>
                <c:pt idx="6">
                  <c:v>1.2</c:v>
                </c:pt>
                <c:pt idx="7">
                  <c:v>19</c:v>
                </c:pt>
              </c:numCache>
            </c:numRef>
          </c:val>
          <c:smooth val="0"/>
          <c:extLst xmlns:c16r2="http://schemas.microsoft.com/office/drawing/2015/06/chart">
            <c:ext xmlns:c16="http://schemas.microsoft.com/office/drawing/2014/chart" uri="{C3380CC4-5D6E-409C-BE32-E72D297353CC}">
              <c16:uniqueId val="{00000018-155A-4BC6-B55E-B7C74239D366}"/>
            </c:ext>
          </c:extLst>
        </c:ser>
        <c:ser>
          <c:idx val="4"/>
          <c:order val="4"/>
          <c:tx>
            <c:strRef>
              <c:f>'Р ФОТ'!$A$17</c:f>
              <c:strCache>
                <c:ptCount val="1"/>
                <c:pt idx="0">
                  <c:v>2024 год</c:v>
                </c:pt>
              </c:strCache>
            </c:strRef>
          </c:tx>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accentCallout1">
                    <a:avLst/>
                  </a:prstGeom>
                </c15:spPr>
                <c15:showLeaderLines val="0"/>
              </c:ext>
            </c:extLst>
          </c:dLbls>
          <c:cat>
            <c:strRef>
              <c:f>'Р ФОТ'!$B$2:$I$2</c:f>
              <c:strCache>
                <c:ptCount val="8"/>
                <c:pt idx="0">
                  <c:v>Всего</c:v>
                </c:pt>
                <c:pt idx="1">
                  <c:v>01 Общег. вопросы </c:v>
                </c:pt>
                <c:pt idx="2">
                  <c:v>04 Национ. экономика </c:v>
                </c:pt>
                <c:pt idx="3">
                  <c:v>05 Жилищно-коммун. хозяйство </c:v>
                </c:pt>
                <c:pt idx="4">
                  <c:v>07 Образование </c:v>
                </c:pt>
                <c:pt idx="5">
                  <c:v>08 Культура и кинематография </c:v>
                </c:pt>
                <c:pt idx="6">
                  <c:v>10 Социальная политика </c:v>
                </c:pt>
                <c:pt idx="7">
                  <c:v>11 Физическая культура и спорт </c:v>
                </c:pt>
              </c:strCache>
            </c:strRef>
          </c:cat>
          <c:val>
            <c:numRef>
              <c:f>'Р ФОТ'!$B$17:$I$17</c:f>
              <c:numCache>
                <c:formatCode>General</c:formatCode>
                <c:ptCount val="8"/>
                <c:pt idx="0">
                  <c:v>708.3</c:v>
                </c:pt>
                <c:pt idx="1">
                  <c:v>113.9</c:v>
                </c:pt>
                <c:pt idx="2">
                  <c:v>4.8</c:v>
                </c:pt>
                <c:pt idx="3">
                  <c:v>14.1</c:v>
                </c:pt>
                <c:pt idx="4">
                  <c:v>477.2</c:v>
                </c:pt>
                <c:pt idx="5">
                  <c:v>73.5</c:v>
                </c:pt>
                <c:pt idx="6">
                  <c:v>1.4</c:v>
                </c:pt>
                <c:pt idx="7">
                  <c:v>23.4</c:v>
                </c:pt>
              </c:numCache>
            </c:numRef>
          </c:val>
          <c:smooth val="0"/>
          <c:extLst xmlns:c16r2="http://schemas.microsoft.com/office/drawing/2015/06/chart">
            <c:ext xmlns:c16="http://schemas.microsoft.com/office/drawing/2014/chart" uri="{C3380CC4-5D6E-409C-BE32-E72D297353CC}">
              <c16:uniqueId val="{00000002-109D-43F1-AF8D-3B6A0733677A}"/>
            </c:ext>
          </c:extLst>
        </c:ser>
        <c:dLbls>
          <c:showLegendKey val="0"/>
          <c:showVal val="0"/>
          <c:showCatName val="0"/>
          <c:showSerName val="0"/>
          <c:showPercent val="0"/>
          <c:showBubbleSize val="0"/>
        </c:dLbls>
        <c:marker val="1"/>
        <c:smooth val="0"/>
        <c:axId val="-1594017024"/>
        <c:axId val="-1594012128"/>
      </c:lineChart>
      <c:catAx>
        <c:axId val="-1594017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94012128"/>
        <c:crosses val="autoZero"/>
        <c:auto val="1"/>
        <c:lblAlgn val="ctr"/>
        <c:lblOffset val="100"/>
        <c:noMultiLvlLbl val="0"/>
      </c:catAx>
      <c:valAx>
        <c:axId val="-1594012128"/>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94017024"/>
        <c:crosses val="autoZero"/>
        <c:crossBetween val="between"/>
      </c:valAx>
    </c:plotArea>
    <c:legend>
      <c:legendPos val="t"/>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011" l="0.70000000000000007" r="0.70000000000000007" t="0.75000000000000011" header="0.30000000000000004" footer="0.3000000000000000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Calibri"/>
                <a:ea typeface="Calibri"/>
                <a:cs typeface="Calibri"/>
              </a:defRPr>
            </a:pPr>
            <a:r>
              <a:rPr lang="ru-RU"/>
              <a:t>Расходы бюджетных учреждений на выполнение муниципального задания в 20</a:t>
            </a:r>
            <a:r>
              <a:rPr lang="en-US"/>
              <a:t>2</a:t>
            </a:r>
            <a:r>
              <a:rPr lang="ru-RU"/>
              <a:t>2-2024 годы, тыс. руб.</a:t>
            </a:r>
          </a:p>
        </c:rich>
      </c:tx>
      <c:layout>
        <c:manualLayout>
          <c:xMode val="edge"/>
          <c:yMode val="edge"/>
          <c:x val="0.12003232080066426"/>
          <c:y val="2.836879894145463E-2"/>
        </c:manualLayout>
      </c:layout>
      <c:overlay val="0"/>
    </c:title>
    <c:autoTitleDeleted val="0"/>
    <c:plotArea>
      <c:layout>
        <c:manualLayout>
          <c:layoutTarget val="inner"/>
          <c:xMode val="edge"/>
          <c:yMode val="edge"/>
          <c:x val="0.10210696920583469"/>
          <c:y val="0.19230769230769232"/>
          <c:w val="0.74230145867098862"/>
          <c:h val="0.52958579881656809"/>
        </c:manualLayout>
      </c:layout>
      <c:barChart>
        <c:barDir val="col"/>
        <c:grouping val="clustered"/>
        <c:varyColors val="0"/>
        <c:ser>
          <c:idx val="0"/>
          <c:order val="0"/>
          <c:tx>
            <c:strRef>
              <c:f>'Р МЗ БУ'!$A$14</c:f>
              <c:strCache>
                <c:ptCount val="1"/>
                <c:pt idx="0">
                  <c:v>2022 год</c:v>
                </c:pt>
              </c:strCache>
            </c:strRef>
          </c:tx>
          <c:invertIfNegative val="0"/>
          <c:dLbls>
            <c:spPr>
              <a:noFill/>
              <a:ln w="25400">
                <a:noFill/>
              </a:ln>
            </c:spPr>
            <c:txPr>
              <a:bodyPr rot="-5400000" vert="horz" wrap="square" lIns="38100" tIns="19050" rIns="38100" bIns="19050" anchor="ctr">
                <a:spAutoFit/>
              </a:bodyPr>
              <a:lstStyle/>
              <a:p>
                <a:pPr algn="ct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МЗ БУ'!$B$3:$Q$3</c:f>
              <c:strCache>
                <c:ptCount val="15"/>
                <c:pt idx="0">
                  <c:v>Всего</c:v>
                </c:pt>
                <c:pt idx="1">
                  <c:v>МБОУ ДО "ДШИ"</c:v>
                </c:pt>
                <c:pt idx="2">
                  <c:v>МБУ ДО  "СШ Ачинского района"</c:v>
                </c:pt>
                <c:pt idx="3">
                  <c:v>МБУ МЦ "Навигатор"</c:v>
                </c:pt>
                <c:pt idx="4">
                  <c:v>МБУК "ЦРБ"</c:v>
                </c:pt>
                <c:pt idx="5">
                  <c:v>МБУК "ЦКС"</c:v>
                </c:pt>
                <c:pt idx="6">
                  <c:v>МБУ ДО "ДЮЦ"</c:v>
                </c:pt>
                <c:pt idx="7">
                  <c:v>МАДОУ "Малиновский д/с"</c:v>
                </c:pt>
                <c:pt idx="8">
                  <c:v>МБДОУ "Белоярский ДС"</c:v>
                </c:pt>
                <c:pt idx="9">
                  <c:v>МБДОУ "Горный ДС"</c:v>
                </c:pt>
                <c:pt idx="10">
                  <c:v>МБДОУ "Каменский ДС"</c:v>
                </c:pt>
                <c:pt idx="11">
                  <c:v>МБОУ "Белоярская СШ"</c:v>
                </c:pt>
                <c:pt idx="12">
                  <c:v>МБОУ "Горная СШ"</c:v>
                </c:pt>
                <c:pt idx="13">
                  <c:v>МБОУ "Каменская СШ"</c:v>
                </c:pt>
                <c:pt idx="14">
                  <c:v>МБОУ "Малиновская СШ"</c:v>
                </c:pt>
              </c:strCache>
            </c:strRef>
          </c:cat>
          <c:val>
            <c:numRef>
              <c:f>'Р МЗ БУ'!$B$14:$Q$14</c:f>
              <c:numCache>
                <c:formatCode>_(* #\ ##0_);_(* \(#\ ##0\);_(* "-"??_);_(@_)</c:formatCode>
                <c:ptCount val="15"/>
                <c:pt idx="0">
                  <c:v>304125</c:v>
                </c:pt>
                <c:pt idx="1">
                  <c:v>6855</c:v>
                </c:pt>
                <c:pt idx="2">
                  <c:v>17832</c:v>
                </c:pt>
                <c:pt idx="3">
                  <c:v>4462</c:v>
                </c:pt>
                <c:pt idx="4">
                  <c:v>22354</c:v>
                </c:pt>
                <c:pt idx="5">
                  <c:v>42525</c:v>
                </c:pt>
                <c:pt idx="6">
                  <c:v>4037</c:v>
                </c:pt>
                <c:pt idx="7">
                  <c:v>32737</c:v>
                </c:pt>
                <c:pt idx="8">
                  <c:v>17020</c:v>
                </c:pt>
                <c:pt idx="9">
                  <c:v>19726</c:v>
                </c:pt>
                <c:pt idx="10">
                  <c:v>12530</c:v>
                </c:pt>
                <c:pt idx="11">
                  <c:v>28341</c:v>
                </c:pt>
                <c:pt idx="12">
                  <c:v>35636</c:v>
                </c:pt>
                <c:pt idx="13">
                  <c:v>20430</c:v>
                </c:pt>
                <c:pt idx="14">
                  <c:v>39640</c:v>
                </c:pt>
              </c:numCache>
            </c:numRef>
          </c:val>
          <c:extLst xmlns:c16r2="http://schemas.microsoft.com/office/drawing/2015/06/chart">
            <c:ext xmlns:c16="http://schemas.microsoft.com/office/drawing/2014/chart" uri="{C3380CC4-5D6E-409C-BE32-E72D297353CC}">
              <c16:uniqueId val="{00000000-313E-4005-8564-736D680E1976}"/>
            </c:ext>
          </c:extLst>
        </c:ser>
        <c:ser>
          <c:idx val="1"/>
          <c:order val="1"/>
          <c:tx>
            <c:strRef>
              <c:f>'Р МЗ БУ'!$A$15</c:f>
              <c:strCache>
                <c:ptCount val="1"/>
                <c:pt idx="0">
                  <c:v>2023 год</c:v>
                </c:pt>
              </c:strCache>
            </c:strRef>
          </c:tx>
          <c:invertIfNegative val="0"/>
          <c:dLbls>
            <c:spPr>
              <a:noFill/>
              <a:ln w="25400">
                <a:noFill/>
              </a:ln>
            </c:spPr>
            <c:txPr>
              <a:bodyPr rot="-5400000" vert="horz" wrap="square" lIns="38100" tIns="19050" rIns="38100" bIns="19050" anchor="ctr">
                <a:spAutoFit/>
              </a:bodyPr>
              <a:lstStyle/>
              <a:p>
                <a:pPr algn="ct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МЗ БУ'!$B$3:$Q$3</c:f>
              <c:strCache>
                <c:ptCount val="15"/>
                <c:pt idx="0">
                  <c:v>Всего</c:v>
                </c:pt>
                <c:pt idx="1">
                  <c:v>МБОУ ДО "ДШИ"</c:v>
                </c:pt>
                <c:pt idx="2">
                  <c:v>МБУ ДО  "СШ Ачинского района"</c:v>
                </c:pt>
                <c:pt idx="3">
                  <c:v>МБУ МЦ "Навигатор"</c:v>
                </c:pt>
                <c:pt idx="4">
                  <c:v>МБУК "ЦРБ"</c:v>
                </c:pt>
                <c:pt idx="5">
                  <c:v>МБУК "ЦКС"</c:v>
                </c:pt>
                <c:pt idx="6">
                  <c:v>МБУ ДО "ДЮЦ"</c:v>
                </c:pt>
                <c:pt idx="7">
                  <c:v>МАДОУ "Малиновский д/с"</c:v>
                </c:pt>
                <c:pt idx="8">
                  <c:v>МБДОУ "Белоярский ДС"</c:v>
                </c:pt>
                <c:pt idx="9">
                  <c:v>МБДОУ "Горный ДС"</c:v>
                </c:pt>
                <c:pt idx="10">
                  <c:v>МБДОУ "Каменский ДС"</c:v>
                </c:pt>
                <c:pt idx="11">
                  <c:v>МБОУ "Белоярская СШ"</c:v>
                </c:pt>
                <c:pt idx="12">
                  <c:v>МБОУ "Горная СШ"</c:v>
                </c:pt>
                <c:pt idx="13">
                  <c:v>МБОУ "Каменская СШ"</c:v>
                </c:pt>
                <c:pt idx="14">
                  <c:v>МБОУ "Малиновская СШ"</c:v>
                </c:pt>
              </c:strCache>
            </c:strRef>
          </c:cat>
          <c:val>
            <c:numRef>
              <c:f>'Р МЗ БУ'!$B$15:$Q$15</c:f>
              <c:numCache>
                <c:formatCode>_(* #\ ##0_);_(* \(#\ ##0\);_(* "-"??_);_(@_)</c:formatCode>
                <c:ptCount val="15"/>
                <c:pt idx="0">
                  <c:v>334565</c:v>
                </c:pt>
                <c:pt idx="1">
                  <c:v>8035</c:v>
                </c:pt>
                <c:pt idx="2">
                  <c:v>21538</c:v>
                </c:pt>
                <c:pt idx="3">
                  <c:v>5113</c:v>
                </c:pt>
                <c:pt idx="4">
                  <c:v>25247</c:v>
                </c:pt>
                <c:pt idx="5">
                  <c:v>49752</c:v>
                </c:pt>
                <c:pt idx="6">
                  <c:v>4731</c:v>
                </c:pt>
                <c:pt idx="7">
                  <c:v>33891</c:v>
                </c:pt>
                <c:pt idx="8">
                  <c:v>17216</c:v>
                </c:pt>
                <c:pt idx="9">
                  <c:v>23756</c:v>
                </c:pt>
                <c:pt idx="10">
                  <c:v>13267</c:v>
                </c:pt>
                <c:pt idx="11">
                  <c:v>30169</c:v>
                </c:pt>
                <c:pt idx="12">
                  <c:v>38640</c:v>
                </c:pt>
                <c:pt idx="13">
                  <c:v>21845</c:v>
                </c:pt>
                <c:pt idx="14">
                  <c:v>41365</c:v>
                </c:pt>
              </c:numCache>
            </c:numRef>
          </c:val>
          <c:extLst xmlns:c16r2="http://schemas.microsoft.com/office/drawing/2015/06/chart">
            <c:ext xmlns:c16="http://schemas.microsoft.com/office/drawing/2014/chart" uri="{C3380CC4-5D6E-409C-BE32-E72D297353CC}">
              <c16:uniqueId val="{00000001-313E-4005-8564-736D680E1976}"/>
            </c:ext>
          </c:extLst>
        </c:ser>
        <c:ser>
          <c:idx val="2"/>
          <c:order val="2"/>
          <c:tx>
            <c:strRef>
              <c:f>'Р МЗ БУ'!$A$16</c:f>
              <c:strCache>
                <c:ptCount val="1"/>
                <c:pt idx="0">
                  <c:v>2024 год</c:v>
                </c:pt>
              </c:strCache>
            </c:strRef>
          </c:tx>
          <c:invertIfNegative val="0"/>
          <c:dLbls>
            <c:spPr>
              <a:noFill/>
              <a:ln w="25400">
                <a:noFill/>
              </a:ln>
            </c:spPr>
            <c:txPr>
              <a:bodyPr rot="-5400000" vert="horz" wrap="square" lIns="38100" tIns="19050" rIns="38100" bIns="19050" anchor="ctr">
                <a:spAutoFit/>
              </a:bodyPr>
              <a:lstStyle/>
              <a:p>
                <a:pPr algn="ct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МЗ БУ'!$B$3:$Q$3</c:f>
              <c:strCache>
                <c:ptCount val="15"/>
                <c:pt idx="0">
                  <c:v>Всего</c:v>
                </c:pt>
                <c:pt idx="1">
                  <c:v>МБОУ ДО "ДШИ"</c:v>
                </c:pt>
                <c:pt idx="2">
                  <c:v>МБУ ДО  "СШ Ачинского района"</c:v>
                </c:pt>
                <c:pt idx="3">
                  <c:v>МБУ МЦ "Навигатор"</c:v>
                </c:pt>
                <c:pt idx="4">
                  <c:v>МБУК "ЦРБ"</c:v>
                </c:pt>
                <c:pt idx="5">
                  <c:v>МБУК "ЦКС"</c:v>
                </c:pt>
                <c:pt idx="6">
                  <c:v>МБУ ДО "ДЮЦ"</c:v>
                </c:pt>
                <c:pt idx="7">
                  <c:v>МАДОУ "Малиновский д/с"</c:v>
                </c:pt>
                <c:pt idx="8">
                  <c:v>МБДОУ "Белоярский ДС"</c:v>
                </c:pt>
                <c:pt idx="9">
                  <c:v>МБДОУ "Горный ДС"</c:v>
                </c:pt>
                <c:pt idx="10">
                  <c:v>МБДОУ "Каменский ДС"</c:v>
                </c:pt>
                <c:pt idx="11">
                  <c:v>МБОУ "Белоярская СШ"</c:v>
                </c:pt>
                <c:pt idx="12">
                  <c:v>МБОУ "Горная СШ"</c:v>
                </c:pt>
                <c:pt idx="13">
                  <c:v>МБОУ "Каменская СШ"</c:v>
                </c:pt>
                <c:pt idx="14">
                  <c:v>МБОУ "Малиновская СШ"</c:v>
                </c:pt>
              </c:strCache>
            </c:strRef>
          </c:cat>
          <c:val>
            <c:numRef>
              <c:f>'Р МЗ БУ'!$B$16:$Q$16</c:f>
              <c:numCache>
                <c:formatCode>_(* #\ ##0_);_(* \(#\ ##0\);_(* "-"??_);_(@_)</c:formatCode>
                <c:ptCount val="15"/>
                <c:pt idx="0">
                  <c:v>371192</c:v>
                </c:pt>
                <c:pt idx="1">
                  <c:v>9400</c:v>
                </c:pt>
                <c:pt idx="2">
                  <c:v>25837</c:v>
                </c:pt>
                <c:pt idx="3">
                  <c:v>6140</c:v>
                </c:pt>
                <c:pt idx="4">
                  <c:v>30647</c:v>
                </c:pt>
                <c:pt idx="5">
                  <c:v>57375</c:v>
                </c:pt>
                <c:pt idx="6">
                  <c:v>4824</c:v>
                </c:pt>
                <c:pt idx="7">
                  <c:v>34345</c:v>
                </c:pt>
                <c:pt idx="8">
                  <c:v>18773</c:v>
                </c:pt>
                <c:pt idx="9">
                  <c:v>25314</c:v>
                </c:pt>
                <c:pt idx="10">
                  <c:v>13807</c:v>
                </c:pt>
                <c:pt idx="11">
                  <c:v>33493</c:v>
                </c:pt>
                <c:pt idx="12">
                  <c:v>40336</c:v>
                </c:pt>
                <c:pt idx="13">
                  <c:v>24720</c:v>
                </c:pt>
                <c:pt idx="14">
                  <c:v>46181</c:v>
                </c:pt>
              </c:numCache>
            </c:numRef>
          </c:val>
          <c:extLst xmlns:c16r2="http://schemas.microsoft.com/office/drawing/2015/06/chart">
            <c:ext xmlns:c16="http://schemas.microsoft.com/office/drawing/2014/chart" uri="{C3380CC4-5D6E-409C-BE32-E72D297353CC}">
              <c16:uniqueId val="{00000002-313E-4005-8564-736D680E1976}"/>
            </c:ext>
          </c:extLst>
        </c:ser>
        <c:dLbls>
          <c:showLegendKey val="0"/>
          <c:showVal val="0"/>
          <c:showCatName val="0"/>
          <c:showSerName val="0"/>
          <c:showPercent val="0"/>
          <c:showBubbleSize val="0"/>
        </c:dLbls>
        <c:gapWidth val="150"/>
        <c:axId val="-1594019200"/>
        <c:axId val="-1594005056"/>
      </c:barChart>
      <c:catAx>
        <c:axId val="-1594019200"/>
        <c:scaling>
          <c:orientation val="minMax"/>
        </c:scaling>
        <c:delete val="0"/>
        <c:axPos val="b"/>
        <c:numFmt formatCode="General" sourceLinked="1"/>
        <c:majorTickMark val="out"/>
        <c:minorTickMark val="none"/>
        <c:tickLblPos val="nextTo"/>
        <c:txPr>
          <a:bodyPr rot="-2700000" vert="horz"/>
          <a:lstStyle/>
          <a:p>
            <a:pPr>
              <a:defRPr sz="1000" b="0" i="0" u="none" strike="noStrike" baseline="0">
                <a:solidFill>
                  <a:srgbClr val="000000"/>
                </a:solidFill>
                <a:latin typeface="Calibri"/>
                <a:ea typeface="Calibri"/>
                <a:cs typeface="Calibri"/>
              </a:defRPr>
            </a:pPr>
            <a:endParaRPr lang="ru-RU"/>
          </a:p>
        </c:txPr>
        <c:crossAx val="-1594005056"/>
        <c:crosses val="autoZero"/>
        <c:auto val="1"/>
        <c:lblAlgn val="ctr"/>
        <c:lblOffset val="100"/>
        <c:noMultiLvlLbl val="0"/>
      </c:catAx>
      <c:valAx>
        <c:axId val="-1594005056"/>
        <c:scaling>
          <c:orientation val="minMax"/>
        </c:scaling>
        <c:delete val="0"/>
        <c:axPos val="l"/>
        <c:majorGridlines/>
        <c:numFmt formatCode="_(* #\ ##0_);_(* \(#\ ##0\);_(* &quot;-&quot;??_);_(@_)"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94019200"/>
        <c:crosses val="autoZero"/>
        <c:crossBetween val="between"/>
      </c:valAx>
    </c:plotArea>
    <c:legend>
      <c:legendPos val="r"/>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5" l="0.7" r="0.7" t="0.75" header="0.3" footer="0.3"/>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Calibri"/>
                <a:ea typeface="Calibri"/>
                <a:cs typeface="Calibri"/>
              </a:defRPr>
            </a:pPr>
            <a:r>
              <a:rPr lang="ru-RU"/>
              <a:t>Расходы бюджетных учреждений на иные цели, тыс. руб.</a:t>
            </a:r>
          </a:p>
        </c:rich>
      </c:tx>
      <c:overlay val="0"/>
    </c:title>
    <c:autoTitleDeleted val="0"/>
    <c:plotArea>
      <c:layout>
        <c:manualLayout>
          <c:layoutTarget val="inner"/>
          <c:xMode val="edge"/>
          <c:yMode val="edge"/>
          <c:x val="0.14831343894228355"/>
          <c:y val="0.12701011126207976"/>
          <c:w val="0.84673726635340674"/>
          <c:h val="0.59414567522951034"/>
        </c:manualLayout>
      </c:layout>
      <c:barChart>
        <c:barDir val="col"/>
        <c:grouping val="clustered"/>
        <c:varyColors val="0"/>
        <c:ser>
          <c:idx val="0"/>
          <c:order val="0"/>
          <c:tx>
            <c:strRef>
              <c:f>'Р ИЦ БУ'!$A$14</c:f>
              <c:strCache>
                <c:ptCount val="1"/>
                <c:pt idx="0">
                  <c:v>2022 год </c:v>
                </c:pt>
              </c:strCache>
            </c:strRef>
          </c:tx>
          <c:invertIfNegative val="0"/>
          <c:dLbls>
            <c:dLbl>
              <c:idx val="4"/>
              <c:layout>
                <c:manualLayout>
                  <c:x val="-4.7114252061248524E-3"/>
                  <c:y val="-5.5206465528442007E-3"/>
                </c:manualLayout>
              </c:layout>
              <c:spPr/>
              <c:txPr>
                <a:bodyPr rot="-5400000" vert="horz"/>
                <a:lstStyle/>
                <a:p>
                  <a:pPr algn="ct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C6-4861-BEDC-477D1E2F71C1}"/>
                </c:ext>
                <c:ext xmlns:c15="http://schemas.microsoft.com/office/drawing/2012/chart" uri="{CE6537A1-D6FC-4f65-9D91-7224C49458BB}"/>
              </c:extLst>
            </c:dLbl>
            <c:spPr>
              <a:noFill/>
              <a:ln w="25400">
                <a:noFill/>
              </a:ln>
            </c:spPr>
            <c:txPr>
              <a:bodyPr rot="-5400000" vert="horz" wrap="square" lIns="38100" tIns="19050" rIns="38100" bIns="19050" anchor="ctr">
                <a:spAutoFit/>
              </a:bodyPr>
              <a:lstStyle/>
              <a:p>
                <a:pPr algn="ct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ИЦ БУ'!$B$3:$Q$3</c:f>
              <c:strCache>
                <c:ptCount val="14"/>
                <c:pt idx="0">
                  <c:v>Всего</c:v>
                </c:pt>
                <c:pt idx="1">
                  <c:v>МБОУ ДО "ДШИ"</c:v>
                </c:pt>
                <c:pt idx="2">
                  <c:v>МБУ ДО  "СШ Ачинского района"</c:v>
                </c:pt>
                <c:pt idx="3">
                  <c:v>МБУ МЦ "Навигатор"</c:v>
                </c:pt>
                <c:pt idx="4">
                  <c:v>МБУК "ЦРБ"</c:v>
                </c:pt>
                <c:pt idx="5">
                  <c:v>МБУК "ЦКС"</c:v>
                </c:pt>
                <c:pt idx="6">
                  <c:v>МАДОУ "Малиновский д/с"</c:v>
                </c:pt>
                <c:pt idx="7">
                  <c:v>МБДОУ "Белоярский ДС"</c:v>
                </c:pt>
                <c:pt idx="8">
                  <c:v>МБДОУ "Горный ДС"</c:v>
                </c:pt>
                <c:pt idx="9">
                  <c:v>МБДОУ "Каменский ДС"</c:v>
                </c:pt>
                <c:pt idx="10">
                  <c:v>МБОУ "Белоярская СШ"</c:v>
                </c:pt>
                <c:pt idx="11">
                  <c:v>МБОУ "Горная СШ"</c:v>
                </c:pt>
                <c:pt idx="12">
                  <c:v>МБОУ "Каменская СШ"</c:v>
                </c:pt>
                <c:pt idx="13">
                  <c:v>МБОУ "Малиновская СШ"</c:v>
                </c:pt>
              </c:strCache>
            </c:strRef>
          </c:cat>
          <c:val>
            <c:numRef>
              <c:f>'Р ИЦ БУ'!$B$14:$Q$14</c:f>
              <c:numCache>
                <c:formatCode>_(* #\ ##0_);_(* \(#\ ##0\);_(* "-"??_);_(@_)</c:formatCode>
                <c:ptCount val="14"/>
                <c:pt idx="0">
                  <c:v>39163</c:v>
                </c:pt>
                <c:pt idx="1">
                  <c:v>0</c:v>
                </c:pt>
                <c:pt idx="2">
                  <c:v>5462</c:v>
                </c:pt>
                <c:pt idx="3">
                  <c:v>843</c:v>
                </c:pt>
                <c:pt idx="4">
                  <c:v>1294</c:v>
                </c:pt>
                <c:pt idx="5">
                  <c:v>9499</c:v>
                </c:pt>
                <c:pt idx="6">
                  <c:v>551</c:v>
                </c:pt>
                <c:pt idx="7">
                  <c:v>384</c:v>
                </c:pt>
                <c:pt idx="8">
                  <c:v>635</c:v>
                </c:pt>
                <c:pt idx="9">
                  <c:v>3790</c:v>
                </c:pt>
                <c:pt idx="10">
                  <c:v>8926</c:v>
                </c:pt>
                <c:pt idx="11">
                  <c:v>2235</c:v>
                </c:pt>
                <c:pt idx="12">
                  <c:v>1769</c:v>
                </c:pt>
                <c:pt idx="13">
                  <c:v>3775</c:v>
                </c:pt>
              </c:numCache>
            </c:numRef>
          </c:val>
          <c:extLst xmlns:c16r2="http://schemas.microsoft.com/office/drawing/2015/06/chart">
            <c:ext xmlns:c16="http://schemas.microsoft.com/office/drawing/2014/chart" uri="{C3380CC4-5D6E-409C-BE32-E72D297353CC}">
              <c16:uniqueId val="{00000001-BEC6-4861-BEDC-477D1E2F71C1}"/>
            </c:ext>
          </c:extLst>
        </c:ser>
        <c:ser>
          <c:idx val="1"/>
          <c:order val="1"/>
          <c:tx>
            <c:strRef>
              <c:f>'Р ИЦ БУ'!$A$15</c:f>
              <c:strCache>
                <c:ptCount val="1"/>
                <c:pt idx="0">
                  <c:v>2023 год</c:v>
                </c:pt>
              </c:strCache>
            </c:strRef>
          </c:tx>
          <c:invertIfNegative val="0"/>
          <c:dLbls>
            <c:spPr>
              <a:noFill/>
              <a:ln w="25400">
                <a:noFill/>
              </a:ln>
            </c:spPr>
            <c:txPr>
              <a:bodyPr rot="-5400000" vert="horz" wrap="square" lIns="38100" tIns="19050" rIns="38100" bIns="19050" anchor="ctr">
                <a:spAutoFit/>
              </a:bodyPr>
              <a:lstStyle/>
              <a:p>
                <a:pPr algn="ct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ИЦ БУ'!$B$3:$Q$3</c:f>
              <c:strCache>
                <c:ptCount val="14"/>
                <c:pt idx="0">
                  <c:v>Всего</c:v>
                </c:pt>
                <c:pt idx="1">
                  <c:v>МБОУ ДО "ДШИ"</c:v>
                </c:pt>
                <c:pt idx="2">
                  <c:v>МБУ ДО  "СШ Ачинского района"</c:v>
                </c:pt>
                <c:pt idx="3">
                  <c:v>МБУ МЦ "Навигатор"</c:v>
                </c:pt>
                <c:pt idx="4">
                  <c:v>МБУК "ЦРБ"</c:v>
                </c:pt>
                <c:pt idx="5">
                  <c:v>МБУК "ЦКС"</c:v>
                </c:pt>
                <c:pt idx="6">
                  <c:v>МАДОУ "Малиновский д/с"</c:v>
                </c:pt>
                <c:pt idx="7">
                  <c:v>МБДОУ "Белоярский ДС"</c:v>
                </c:pt>
                <c:pt idx="8">
                  <c:v>МБДОУ "Горный ДС"</c:v>
                </c:pt>
                <c:pt idx="9">
                  <c:v>МБДОУ "Каменский ДС"</c:v>
                </c:pt>
                <c:pt idx="10">
                  <c:v>МБОУ "Белоярская СШ"</c:v>
                </c:pt>
                <c:pt idx="11">
                  <c:v>МБОУ "Горная СШ"</c:v>
                </c:pt>
                <c:pt idx="12">
                  <c:v>МБОУ "Каменская СШ"</c:v>
                </c:pt>
                <c:pt idx="13">
                  <c:v>МБОУ "Малиновская СШ"</c:v>
                </c:pt>
              </c:strCache>
            </c:strRef>
          </c:cat>
          <c:val>
            <c:numRef>
              <c:f>'Р ИЦ БУ'!$B$15:$Q$15</c:f>
              <c:numCache>
                <c:formatCode>_(* #\ ##0_);_(* \(#\ ##0\);_(* "-"??_);_(@_)</c:formatCode>
                <c:ptCount val="14"/>
                <c:pt idx="0">
                  <c:v>40882</c:v>
                </c:pt>
                <c:pt idx="1">
                  <c:v>559</c:v>
                </c:pt>
                <c:pt idx="2">
                  <c:v>12026</c:v>
                </c:pt>
                <c:pt idx="3">
                  <c:v>1042</c:v>
                </c:pt>
                <c:pt idx="4">
                  <c:v>1098</c:v>
                </c:pt>
                <c:pt idx="5">
                  <c:v>7599</c:v>
                </c:pt>
                <c:pt idx="6">
                  <c:v>205</c:v>
                </c:pt>
                <c:pt idx="7">
                  <c:v>7284</c:v>
                </c:pt>
                <c:pt idx="8">
                  <c:v>190</c:v>
                </c:pt>
                <c:pt idx="9">
                  <c:v>599</c:v>
                </c:pt>
                <c:pt idx="10">
                  <c:v>1683</c:v>
                </c:pt>
                <c:pt idx="11">
                  <c:v>3529</c:v>
                </c:pt>
                <c:pt idx="12">
                  <c:v>1004</c:v>
                </c:pt>
                <c:pt idx="13">
                  <c:v>4064</c:v>
                </c:pt>
              </c:numCache>
            </c:numRef>
          </c:val>
          <c:extLst xmlns:c16r2="http://schemas.microsoft.com/office/drawing/2015/06/chart">
            <c:ext xmlns:c16="http://schemas.microsoft.com/office/drawing/2014/chart" uri="{C3380CC4-5D6E-409C-BE32-E72D297353CC}">
              <c16:uniqueId val="{00000002-BEC6-4861-BEDC-477D1E2F71C1}"/>
            </c:ext>
          </c:extLst>
        </c:ser>
        <c:ser>
          <c:idx val="2"/>
          <c:order val="2"/>
          <c:tx>
            <c:strRef>
              <c:f>'Р ИЦ БУ'!$A$16</c:f>
              <c:strCache>
                <c:ptCount val="1"/>
                <c:pt idx="0">
                  <c:v>2024 год</c:v>
                </c:pt>
              </c:strCache>
            </c:strRef>
          </c:tx>
          <c:invertIfNegative val="0"/>
          <c:dLbls>
            <c:dLbl>
              <c:idx val="4"/>
              <c:layout>
                <c:manualLayout>
                  <c:x val="5.3232102984196367E-2"/>
                  <c:y val="2.2997826629137366E-2"/>
                </c:manualLayout>
              </c:layout>
              <c:spPr/>
              <c:txPr>
                <a:bodyPr rot="-5400000" vert="horz"/>
                <a:lstStyle/>
                <a:p>
                  <a:pPr algn="ct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EC6-4861-BEDC-477D1E2F71C1}"/>
                </c:ext>
                <c:ext xmlns:c15="http://schemas.microsoft.com/office/drawing/2012/chart" uri="{CE6537A1-D6FC-4f65-9D91-7224C49458BB}"/>
              </c:extLst>
            </c:dLbl>
            <c:spPr>
              <a:noFill/>
              <a:ln w="25400">
                <a:noFill/>
              </a:ln>
            </c:spPr>
            <c:txPr>
              <a:bodyPr rot="-5400000" vert="horz" wrap="square" lIns="38100" tIns="19050" rIns="38100" bIns="19050" anchor="ctr">
                <a:spAutoFit/>
              </a:bodyPr>
              <a:lstStyle/>
              <a:p>
                <a:pPr algn="ctr">
                  <a:defRPr sz="1000" b="0" i="0" u="none" strike="noStrike" baseline="0">
                    <a:solidFill>
                      <a:srgbClr val="000000"/>
                    </a:solidFill>
                    <a:latin typeface="Calibri"/>
                    <a:ea typeface="Calibri"/>
                    <a:cs typeface="Calibri"/>
                  </a:defRPr>
                </a:pPr>
                <a:endParaRPr lang="ru-RU"/>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ИЦ БУ'!$B$3:$Q$3</c:f>
              <c:strCache>
                <c:ptCount val="14"/>
                <c:pt idx="0">
                  <c:v>Всего</c:v>
                </c:pt>
                <c:pt idx="1">
                  <c:v>МБОУ ДО "ДШИ"</c:v>
                </c:pt>
                <c:pt idx="2">
                  <c:v>МБУ ДО  "СШ Ачинского района"</c:v>
                </c:pt>
                <c:pt idx="3">
                  <c:v>МБУ МЦ "Навигатор"</c:v>
                </c:pt>
                <c:pt idx="4">
                  <c:v>МБУК "ЦРБ"</c:v>
                </c:pt>
                <c:pt idx="5">
                  <c:v>МБУК "ЦКС"</c:v>
                </c:pt>
                <c:pt idx="6">
                  <c:v>МАДОУ "Малиновский д/с"</c:v>
                </c:pt>
                <c:pt idx="7">
                  <c:v>МБДОУ "Белоярский ДС"</c:v>
                </c:pt>
                <c:pt idx="8">
                  <c:v>МБДОУ "Горный ДС"</c:v>
                </c:pt>
                <c:pt idx="9">
                  <c:v>МБДОУ "Каменский ДС"</c:v>
                </c:pt>
                <c:pt idx="10">
                  <c:v>МБОУ "Белоярская СШ"</c:v>
                </c:pt>
                <c:pt idx="11">
                  <c:v>МБОУ "Горная СШ"</c:v>
                </c:pt>
                <c:pt idx="12">
                  <c:v>МБОУ "Каменская СШ"</c:v>
                </c:pt>
                <c:pt idx="13">
                  <c:v>МБОУ "Малиновская СШ"</c:v>
                </c:pt>
              </c:strCache>
            </c:strRef>
          </c:cat>
          <c:val>
            <c:numRef>
              <c:f>'Р ИЦ БУ'!$B$16:$Q$16</c:f>
              <c:numCache>
                <c:formatCode>_(* #\ ##0_);_(* \(#\ ##0\);_(* "-"??_);_(@_)</c:formatCode>
                <c:ptCount val="14"/>
                <c:pt idx="0">
                  <c:v>36356</c:v>
                </c:pt>
                <c:pt idx="1">
                  <c:v>35</c:v>
                </c:pt>
                <c:pt idx="2">
                  <c:v>4459</c:v>
                </c:pt>
                <c:pt idx="3">
                  <c:v>3039</c:v>
                </c:pt>
                <c:pt idx="4">
                  <c:v>589</c:v>
                </c:pt>
                <c:pt idx="5">
                  <c:v>9856</c:v>
                </c:pt>
                <c:pt idx="6">
                  <c:v>9966</c:v>
                </c:pt>
                <c:pt idx="7">
                  <c:v>581</c:v>
                </c:pt>
                <c:pt idx="8">
                  <c:v>341</c:v>
                </c:pt>
                <c:pt idx="9">
                  <c:v>300</c:v>
                </c:pt>
                <c:pt idx="10">
                  <c:v>1689</c:v>
                </c:pt>
                <c:pt idx="11">
                  <c:v>2150</c:v>
                </c:pt>
                <c:pt idx="12">
                  <c:v>797</c:v>
                </c:pt>
                <c:pt idx="13">
                  <c:v>2554</c:v>
                </c:pt>
              </c:numCache>
            </c:numRef>
          </c:val>
          <c:extLst xmlns:c16r2="http://schemas.microsoft.com/office/drawing/2015/06/chart">
            <c:ext xmlns:c16="http://schemas.microsoft.com/office/drawing/2014/chart" uri="{C3380CC4-5D6E-409C-BE32-E72D297353CC}">
              <c16:uniqueId val="{00000004-BEC6-4861-BEDC-477D1E2F71C1}"/>
            </c:ext>
          </c:extLst>
        </c:ser>
        <c:dLbls>
          <c:showLegendKey val="0"/>
          <c:showVal val="0"/>
          <c:showCatName val="0"/>
          <c:showSerName val="0"/>
          <c:showPercent val="0"/>
          <c:showBubbleSize val="0"/>
        </c:dLbls>
        <c:gapWidth val="150"/>
        <c:axId val="-1594009408"/>
        <c:axId val="-1594006688"/>
      </c:barChart>
      <c:catAx>
        <c:axId val="-1594009408"/>
        <c:scaling>
          <c:orientation val="minMax"/>
        </c:scaling>
        <c:delete val="0"/>
        <c:axPos val="b"/>
        <c:numFmt formatCode="General" sourceLinked="1"/>
        <c:majorTickMark val="out"/>
        <c:minorTickMark val="none"/>
        <c:tickLblPos val="nextTo"/>
        <c:txPr>
          <a:bodyPr rot="-2700000" vert="horz"/>
          <a:lstStyle/>
          <a:p>
            <a:pPr>
              <a:defRPr sz="1000" b="0" i="0" u="none" strike="noStrike" baseline="0">
                <a:solidFill>
                  <a:srgbClr val="000000"/>
                </a:solidFill>
                <a:latin typeface="Calibri"/>
                <a:ea typeface="Calibri"/>
                <a:cs typeface="Calibri"/>
              </a:defRPr>
            </a:pPr>
            <a:endParaRPr lang="ru-RU"/>
          </a:p>
        </c:txPr>
        <c:crossAx val="-1594006688"/>
        <c:crosses val="autoZero"/>
        <c:auto val="1"/>
        <c:lblAlgn val="ctr"/>
        <c:lblOffset val="100"/>
        <c:noMultiLvlLbl val="0"/>
      </c:catAx>
      <c:valAx>
        <c:axId val="-1594006688"/>
        <c:scaling>
          <c:orientation val="minMax"/>
        </c:scaling>
        <c:delete val="0"/>
        <c:axPos val="l"/>
        <c:majorGridlines/>
        <c:numFmt formatCode="_(* #\ ##0_);_(* \(#\ ##0\);_(* &quot;-&quot;??_);_(@_)"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94009408"/>
        <c:crosses val="autoZero"/>
        <c:crossBetween val="between"/>
      </c:valAx>
    </c:plotArea>
    <c:legend>
      <c:legendPos val="r"/>
      <c:layout>
        <c:manualLayout>
          <c:xMode val="edge"/>
          <c:yMode val="edge"/>
          <c:x val="0.93192103493900091"/>
          <c:y val="0.28973977005473067"/>
          <c:w val="6.0786348834927992E-2"/>
          <c:h val="0.12248700576113138"/>
        </c:manualLayout>
      </c:layout>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5" l="0.7" r="0.7" t="0.75" header="0.3" footer="0.3"/>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ru-RU"/>
              <a:t>Расходы бюджетных учреждений за счет оказания платных услуг и безвозмездных пожертвований, тыс. руб.</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ru-RU"/>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ndard"/>
        <c:varyColors val="0"/>
        <c:ser>
          <c:idx val="0"/>
          <c:order val="0"/>
          <c:tx>
            <c:strRef>
              <c:f>'Р ПЛ БУ'!$A$13</c:f>
              <c:strCache>
                <c:ptCount val="1"/>
                <c:pt idx="0">
                  <c:v>2022 год</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ru-RU"/>
              </a:p>
            </c:tx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ПЛ БУ'!$B$3:$R$3</c:f>
              <c:strCache>
                <c:ptCount val="13"/>
                <c:pt idx="0">
                  <c:v>Всего</c:v>
                </c:pt>
                <c:pt idx="1">
                  <c:v>МБОУ ДО "ДШИ"</c:v>
                </c:pt>
                <c:pt idx="2">
                  <c:v>МБУК "ЦРБ"</c:v>
                </c:pt>
                <c:pt idx="3">
                  <c:v>МБУК "ЦКС"</c:v>
                </c:pt>
                <c:pt idx="4">
                  <c:v>МБУ ДО   "СШ Ачинского района"</c:v>
                </c:pt>
                <c:pt idx="5">
                  <c:v>МАДОУ "Малиновский д/с"</c:v>
                </c:pt>
                <c:pt idx="6">
                  <c:v>МБДОУ "Белоярский ДС"</c:v>
                </c:pt>
                <c:pt idx="7">
                  <c:v>МБДОУ "Горный ДС"</c:v>
                </c:pt>
                <c:pt idx="8">
                  <c:v>МБДОУ "Каменский ДС"</c:v>
                </c:pt>
                <c:pt idx="9">
                  <c:v>МБОУ "Белоярская СШ"</c:v>
                </c:pt>
                <c:pt idx="10">
                  <c:v>МБОУ "Горная СШ"</c:v>
                </c:pt>
                <c:pt idx="11">
                  <c:v>МБОУ "Каменская СШ"</c:v>
                </c:pt>
                <c:pt idx="12">
                  <c:v>МБОУ "Малиновская СШ"</c:v>
                </c:pt>
              </c:strCache>
            </c:strRef>
          </c:cat>
          <c:val>
            <c:numRef>
              <c:f>'Р ПЛ БУ'!$B$13:$R$13</c:f>
              <c:numCache>
                <c:formatCode>_(* #\ ##0_);_(* \(#\ ##0\);_(* "-"??_);_(@_)</c:formatCode>
                <c:ptCount val="13"/>
                <c:pt idx="0">
                  <c:v>3668</c:v>
                </c:pt>
                <c:pt idx="1">
                  <c:v>92</c:v>
                </c:pt>
                <c:pt idx="2">
                  <c:v>13</c:v>
                </c:pt>
                <c:pt idx="3">
                  <c:v>1248</c:v>
                </c:pt>
                <c:pt idx="4" formatCode="0">
                  <c:v>13</c:v>
                </c:pt>
                <c:pt idx="5">
                  <c:v>845</c:v>
                </c:pt>
                <c:pt idx="6">
                  <c:v>362</c:v>
                </c:pt>
                <c:pt idx="7">
                  <c:v>561</c:v>
                </c:pt>
                <c:pt idx="8">
                  <c:v>206</c:v>
                </c:pt>
                <c:pt idx="9">
                  <c:v>124</c:v>
                </c:pt>
                <c:pt idx="10">
                  <c:v>75</c:v>
                </c:pt>
                <c:pt idx="11">
                  <c:v>44</c:v>
                </c:pt>
                <c:pt idx="12">
                  <c:v>85</c:v>
                </c:pt>
              </c:numCache>
            </c:numRef>
          </c:val>
          <c:extLst xmlns:c16r2="http://schemas.microsoft.com/office/drawing/2015/06/chart">
            <c:ext xmlns:c16="http://schemas.microsoft.com/office/drawing/2014/chart" uri="{C3380CC4-5D6E-409C-BE32-E72D297353CC}">
              <c16:uniqueId val="{00000000-2B89-4EFA-B217-A976C4624E9F}"/>
            </c:ext>
          </c:extLst>
        </c:ser>
        <c:ser>
          <c:idx val="1"/>
          <c:order val="1"/>
          <c:tx>
            <c:strRef>
              <c:f>'Р ПЛ БУ'!$A$14</c:f>
              <c:strCache>
                <c:ptCount val="1"/>
                <c:pt idx="0">
                  <c:v>2023 год</c:v>
                </c:pt>
              </c:strCache>
            </c:strRef>
          </c:tx>
          <c:spPr>
            <a:solidFill>
              <a:schemeClr val="accent2"/>
            </a:solidFill>
            <a:ln>
              <a:noFill/>
            </a:ln>
            <a:effectLst/>
            <a:sp3d/>
          </c:spPr>
          <c:invertIfNegative val="0"/>
          <c:dLbls>
            <c:dLbl>
              <c:idx val="0"/>
              <c:layout>
                <c:manualLayout>
                  <c:x val="3.1324480762682995E-2"/>
                  <c:y val="-7.2202152382168832E-3"/>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1-2B89-4EFA-B217-A976C4624E9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ru-RU"/>
              </a:p>
            </c:tx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ПЛ БУ'!$B$3:$R$3</c:f>
              <c:strCache>
                <c:ptCount val="13"/>
                <c:pt idx="0">
                  <c:v>Всего</c:v>
                </c:pt>
                <c:pt idx="1">
                  <c:v>МБОУ ДО "ДШИ"</c:v>
                </c:pt>
                <c:pt idx="2">
                  <c:v>МБУК "ЦРБ"</c:v>
                </c:pt>
                <c:pt idx="3">
                  <c:v>МБУК "ЦКС"</c:v>
                </c:pt>
                <c:pt idx="4">
                  <c:v>МБУ ДО   "СШ Ачинского района"</c:v>
                </c:pt>
                <c:pt idx="5">
                  <c:v>МАДОУ "Малиновский д/с"</c:v>
                </c:pt>
                <c:pt idx="6">
                  <c:v>МБДОУ "Белоярский ДС"</c:v>
                </c:pt>
                <c:pt idx="7">
                  <c:v>МБДОУ "Горный ДС"</c:v>
                </c:pt>
                <c:pt idx="8">
                  <c:v>МБДОУ "Каменский ДС"</c:v>
                </c:pt>
                <c:pt idx="9">
                  <c:v>МБОУ "Белоярская СШ"</c:v>
                </c:pt>
                <c:pt idx="10">
                  <c:v>МБОУ "Горная СШ"</c:v>
                </c:pt>
                <c:pt idx="11">
                  <c:v>МБОУ "Каменская СШ"</c:v>
                </c:pt>
                <c:pt idx="12">
                  <c:v>МБОУ "Малиновская СШ"</c:v>
                </c:pt>
              </c:strCache>
            </c:strRef>
          </c:cat>
          <c:val>
            <c:numRef>
              <c:f>'Р ПЛ БУ'!$B$14:$R$14</c:f>
              <c:numCache>
                <c:formatCode>_(* #\ ##0_);_(* \(#\ ##0\);_(* "-"??_);_(@_)</c:formatCode>
                <c:ptCount val="13"/>
                <c:pt idx="0">
                  <c:v>3999</c:v>
                </c:pt>
                <c:pt idx="1">
                  <c:v>122</c:v>
                </c:pt>
                <c:pt idx="2">
                  <c:v>44</c:v>
                </c:pt>
                <c:pt idx="3">
                  <c:v>1579</c:v>
                </c:pt>
                <c:pt idx="4" formatCode="0">
                  <c:v>4</c:v>
                </c:pt>
                <c:pt idx="5">
                  <c:v>802</c:v>
                </c:pt>
                <c:pt idx="6">
                  <c:v>363</c:v>
                </c:pt>
                <c:pt idx="7">
                  <c:v>569</c:v>
                </c:pt>
                <c:pt idx="8">
                  <c:v>201</c:v>
                </c:pt>
                <c:pt idx="9">
                  <c:v>66</c:v>
                </c:pt>
                <c:pt idx="10">
                  <c:v>97</c:v>
                </c:pt>
                <c:pt idx="11">
                  <c:v>50</c:v>
                </c:pt>
                <c:pt idx="12">
                  <c:v>102</c:v>
                </c:pt>
              </c:numCache>
            </c:numRef>
          </c:val>
          <c:extLst xmlns:c16r2="http://schemas.microsoft.com/office/drawing/2015/06/chart">
            <c:ext xmlns:c16="http://schemas.microsoft.com/office/drawing/2014/chart" uri="{C3380CC4-5D6E-409C-BE32-E72D297353CC}">
              <c16:uniqueId val="{00000002-2B89-4EFA-B217-A976C4624E9F}"/>
            </c:ext>
          </c:extLst>
        </c:ser>
        <c:ser>
          <c:idx val="2"/>
          <c:order val="2"/>
          <c:tx>
            <c:strRef>
              <c:f>'Р ПЛ БУ'!$A$15</c:f>
              <c:strCache>
                <c:ptCount val="1"/>
                <c:pt idx="0">
                  <c:v>2024 год</c:v>
                </c:pt>
              </c:strCache>
            </c:strRef>
          </c:tx>
          <c:spPr>
            <a:solidFill>
              <a:schemeClr val="accent3"/>
            </a:solidFill>
            <a:ln>
              <a:noFill/>
            </a:ln>
            <a:effectLst/>
            <a:sp3d/>
          </c:spPr>
          <c:invertIfNegative val="0"/>
          <c:dLbls>
            <c:dLbl>
              <c:idx val="0"/>
              <c:layout>
                <c:manualLayout>
                  <c:x val="3.268641470888662E-2"/>
                  <c:y val="-7.2202152382168398E-3"/>
                </c:manualLayout>
              </c:layout>
              <c:showLegendKey val="1"/>
              <c:showVal val="1"/>
              <c:showCatName val="0"/>
              <c:showSerName val="0"/>
              <c:showPercent val="0"/>
              <c:showBubbleSize val="0"/>
              <c:extLst xmlns:c16r2="http://schemas.microsoft.com/office/drawing/2015/06/chart">
                <c:ext xmlns:c16="http://schemas.microsoft.com/office/drawing/2014/chart" uri="{C3380CC4-5D6E-409C-BE32-E72D297353CC}">
                  <c16:uniqueId val="{00000003-2B89-4EFA-B217-A976C4624E9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ru-RU"/>
              </a:p>
            </c:txPr>
            <c:showLegendKey val="1"/>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'Р ПЛ БУ'!$B$3:$R$3</c:f>
              <c:strCache>
                <c:ptCount val="13"/>
                <c:pt idx="0">
                  <c:v>Всего</c:v>
                </c:pt>
                <c:pt idx="1">
                  <c:v>МБОУ ДО "ДШИ"</c:v>
                </c:pt>
                <c:pt idx="2">
                  <c:v>МБУК "ЦРБ"</c:v>
                </c:pt>
                <c:pt idx="3">
                  <c:v>МБУК "ЦКС"</c:v>
                </c:pt>
                <c:pt idx="4">
                  <c:v>МБУ ДО   "СШ Ачинского района"</c:v>
                </c:pt>
                <c:pt idx="5">
                  <c:v>МАДОУ "Малиновский д/с"</c:v>
                </c:pt>
                <c:pt idx="6">
                  <c:v>МБДОУ "Белоярский ДС"</c:v>
                </c:pt>
                <c:pt idx="7">
                  <c:v>МБДОУ "Горный ДС"</c:v>
                </c:pt>
                <c:pt idx="8">
                  <c:v>МБДОУ "Каменский ДС"</c:v>
                </c:pt>
                <c:pt idx="9">
                  <c:v>МБОУ "Белоярская СШ"</c:v>
                </c:pt>
                <c:pt idx="10">
                  <c:v>МБОУ "Горная СШ"</c:v>
                </c:pt>
                <c:pt idx="11">
                  <c:v>МБОУ "Каменская СШ"</c:v>
                </c:pt>
                <c:pt idx="12">
                  <c:v>МБОУ "Малиновская СШ"</c:v>
                </c:pt>
              </c:strCache>
            </c:strRef>
          </c:cat>
          <c:val>
            <c:numRef>
              <c:f>'Р ПЛ БУ'!$B$15:$R$15</c:f>
              <c:numCache>
                <c:formatCode>_(* #\ ##0_);_(* \(#\ ##0\);_(* "-"??_);_(@_)</c:formatCode>
                <c:ptCount val="13"/>
                <c:pt idx="0">
                  <c:v>12751</c:v>
                </c:pt>
                <c:pt idx="1">
                  <c:v>100</c:v>
                </c:pt>
                <c:pt idx="2">
                  <c:v>128</c:v>
                </c:pt>
                <c:pt idx="3">
                  <c:v>3796</c:v>
                </c:pt>
                <c:pt idx="4" formatCode="0">
                  <c:v>36</c:v>
                </c:pt>
                <c:pt idx="5">
                  <c:v>764</c:v>
                </c:pt>
                <c:pt idx="6">
                  <c:v>346</c:v>
                </c:pt>
                <c:pt idx="7">
                  <c:v>503</c:v>
                </c:pt>
                <c:pt idx="8">
                  <c:v>125</c:v>
                </c:pt>
                <c:pt idx="9">
                  <c:v>81</c:v>
                </c:pt>
                <c:pt idx="10">
                  <c:v>6697</c:v>
                </c:pt>
                <c:pt idx="11">
                  <c:v>61</c:v>
                </c:pt>
                <c:pt idx="12">
                  <c:v>114</c:v>
                </c:pt>
              </c:numCache>
            </c:numRef>
          </c:val>
          <c:extLst xmlns:c16r2="http://schemas.microsoft.com/office/drawing/2015/06/chart">
            <c:ext xmlns:c16="http://schemas.microsoft.com/office/drawing/2014/chart" uri="{C3380CC4-5D6E-409C-BE32-E72D297353CC}">
              <c16:uniqueId val="{00000004-2B89-4EFA-B217-A976C4624E9F}"/>
            </c:ext>
          </c:extLst>
        </c:ser>
        <c:dLbls>
          <c:showLegendKey val="0"/>
          <c:showVal val="1"/>
          <c:showCatName val="0"/>
          <c:showSerName val="0"/>
          <c:showPercent val="0"/>
          <c:showBubbleSize val="0"/>
        </c:dLbls>
        <c:gapWidth val="150"/>
        <c:shape val="pyramid"/>
        <c:axId val="-1594019744"/>
        <c:axId val="-1594016480"/>
        <c:axId val="-1686814800"/>
      </c:bar3DChart>
      <c:catAx>
        <c:axId val="-1594019744"/>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594016480"/>
        <c:crosses val="autoZero"/>
        <c:auto val="1"/>
        <c:lblAlgn val="ctr"/>
        <c:lblOffset val="100"/>
        <c:noMultiLvlLbl val="0"/>
      </c:catAx>
      <c:valAx>
        <c:axId val="-1594016480"/>
        <c:scaling>
          <c:orientation val="minMax"/>
        </c:scaling>
        <c:delete val="0"/>
        <c:axPos val="l"/>
        <c:majorGridlines>
          <c:spPr>
            <a:ln w="9525" cap="flat" cmpd="sng" algn="ctr">
              <a:solidFill>
                <a:schemeClr val="tx1">
                  <a:lumMod val="15000"/>
                  <a:lumOff val="85000"/>
                </a:schemeClr>
              </a:solidFill>
              <a:round/>
            </a:ln>
            <a:effectLst/>
          </c:spPr>
        </c:majorGridlines>
        <c:numFmt formatCode="_(* #\ ##0_);_(* \(#\ ##0\);_(* &quot;-&quot;??_);_(@_)"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594019744"/>
        <c:crosses val="autoZero"/>
        <c:crossBetween val="between"/>
      </c:valAx>
      <c:serAx>
        <c:axId val="-1686814800"/>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594016480"/>
        <c:crosses val="autoZero"/>
      </c:ser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 l="0.7" r="0.7" t="0.75" header="0.3" footer="0.3"/>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171450</xdr:colOff>
      <xdr:row>16</xdr:row>
      <xdr:rowOff>133350</xdr:rowOff>
    </xdr:from>
    <xdr:to>
      <xdr:col>15</xdr:col>
      <xdr:colOff>419100</xdr:colOff>
      <xdr:row>55</xdr:row>
      <xdr:rowOff>38100</xdr:rowOff>
    </xdr:to>
    <xdr:graphicFrame macro="">
      <xdr:nvGraphicFramePr>
        <xdr:cNvPr id="22267" name="Диаграмма 15">
          <a:extLst>
            <a:ext uri="{FF2B5EF4-FFF2-40B4-BE49-F238E27FC236}">
              <a16:creationId xmlns:a16="http://schemas.microsoft.com/office/drawing/2014/main" xmlns="" id="{00000000-0008-0000-0300-0000FB56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85725</xdr:colOff>
      <xdr:row>15</xdr:row>
      <xdr:rowOff>142875</xdr:rowOff>
    </xdr:from>
    <xdr:to>
      <xdr:col>17</xdr:col>
      <xdr:colOff>28575</xdr:colOff>
      <xdr:row>42</xdr:row>
      <xdr:rowOff>95250</xdr:rowOff>
    </xdr:to>
    <xdr:graphicFrame macro="">
      <xdr:nvGraphicFramePr>
        <xdr:cNvPr id="6542460" name="Диаграмма 1">
          <a:extLst>
            <a:ext uri="{FF2B5EF4-FFF2-40B4-BE49-F238E27FC236}">
              <a16:creationId xmlns:a16="http://schemas.microsoft.com/office/drawing/2014/main" xmlns="" id="{00000000-0008-0000-0400-00007CD46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314325</xdr:colOff>
      <xdr:row>16</xdr:row>
      <xdr:rowOff>95249</xdr:rowOff>
    </xdr:from>
    <xdr:to>
      <xdr:col>23</xdr:col>
      <xdr:colOff>419100</xdr:colOff>
      <xdr:row>66</xdr:row>
      <xdr:rowOff>0</xdr:rowOff>
    </xdr:to>
    <xdr:graphicFrame macro="">
      <xdr:nvGraphicFramePr>
        <xdr:cNvPr id="6542461" name="Диаграмма 1">
          <a:extLst>
            <a:ext uri="{FF2B5EF4-FFF2-40B4-BE49-F238E27FC236}">
              <a16:creationId xmlns:a16="http://schemas.microsoft.com/office/drawing/2014/main" xmlns="" id="{00000000-0008-0000-0400-00007DD46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247650</xdr:colOff>
      <xdr:row>7</xdr:row>
      <xdr:rowOff>28575</xdr:rowOff>
    </xdr:from>
    <xdr:to>
      <xdr:col>20</xdr:col>
      <xdr:colOff>342900</xdr:colOff>
      <xdr:row>40</xdr:row>
      <xdr:rowOff>123825</xdr:rowOff>
    </xdr:to>
    <xdr:graphicFrame macro="">
      <xdr:nvGraphicFramePr>
        <xdr:cNvPr id="94955" name="Диаграмма 1">
          <a:extLst>
            <a:ext uri="{FF2B5EF4-FFF2-40B4-BE49-F238E27FC236}">
              <a16:creationId xmlns:a16="http://schemas.microsoft.com/office/drawing/2014/main" xmlns="" id="{00000000-0008-0000-0900-0000EB72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180975</xdr:colOff>
      <xdr:row>17</xdr:row>
      <xdr:rowOff>9525</xdr:rowOff>
    </xdr:from>
    <xdr:to>
      <xdr:col>14</xdr:col>
      <xdr:colOff>371475</xdr:colOff>
      <xdr:row>55</xdr:row>
      <xdr:rowOff>133350</xdr:rowOff>
    </xdr:to>
    <xdr:graphicFrame macro="">
      <xdr:nvGraphicFramePr>
        <xdr:cNvPr id="247500" name="Диаграмма 1">
          <a:extLst>
            <a:ext uri="{FF2B5EF4-FFF2-40B4-BE49-F238E27FC236}">
              <a16:creationId xmlns:a16="http://schemas.microsoft.com/office/drawing/2014/main" xmlns="" id="{00000000-0008-0000-0C00-0000CCC60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219075</xdr:colOff>
      <xdr:row>19</xdr:row>
      <xdr:rowOff>0</xdr:rowOff>
    </xdr:from>
    <xdr:to>
      <xdr:col>15</xdr:col>
      <xdr:colOff>409575</xdr:colOff>
      <xdr:row>58</xdr:row>
      <xdr:rowOff>0</xdr:rowOff>
    </xdr:to>
    <xdr:graphicFrame macro="">
      <xdr:nvGraphicFramePr>
        <xdr:cNvPr id="96084" name="Диаграмма 2">
          <a:extLst>
            <a:ext uri="{FF2B5EF4-FFF2-40B4-BE49-F238E27FC236}">
              <a16:creationId xmlns:a16="http://schemas.microsoft.com/office/drawing/2014/main" xmlns="" id="{00000000-0008-0000-0D00-00005477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457200</xdr:colOff>
      <xdr:row>17</xdr:row>
      <xdr:rowOff>19049</xdr:rowOff>
    </xdr:from>
    <xdr:to>
      <xdr:col>17</xdr:col>
      <xdr:colOff>28575</xdr:colOff>
      <xdr:row>56</xdr:row>
      <xdr:rowOff>38099</xdr:rowOff>
    </xdr:to>
    <xdr:graphicFrame macro="">
      <xdr:nvGraphicFramePr>
        <xdr:cNvPr id="507555" name="Диаграмма 3">
          <a:extLst>
            <a:ext uri="{FF2B5EF4-FFF2-40B4-BE49-F238E27FC236}">
              <a16:creationId xmlns:a16="http://schemas.microsoft.com/office/drawing/2014/main" xmlns="" id="{00000000-0008-0000-0F00-0000A3BE0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257175</xdr:colOff>
      <xdr:row>19</xdr:row>
      <xdr:rowOff>47624</xdr:rowOff>
    </xdr:from>
    <xdr:to>
      <xdr:col>18</xdr:col>
      <xdr:colOff>342900</xdr:colOff>
      <xdr:row>62</xdr:row>
      <xdr:rowOff>142874</xdr:rowOff>
    </xdr:to>
    <xdr:graphicFrame macro="">
      <xdr:nvGraphicFramePr>
        <xdr:cNvPr id="509603" name="Диаграмма 1">
          <a:extLst>
            <a:ext uri="{FF2B5EF4-FFF2-40B4-BE49-F238E27FC236}">
              <a16:creationId xmlns:a16="http://schemas.microsoft.com/office/drawing/2014/main" xmlns="" id="{00000000-0008-0000-1000-0000A3C60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247649</xdr:colOff>
      <xdr:row>17</xdr:row>
      <xdr:rowOff>104774</xdr:rowOff>
    </xdr:from>
    <xdr:to>
      <xdr:col>17</xdr:col>
      <xdr:colOff>428624</xdr:colOff>
      <xdr:row>60</xdr:row>
      <xdr:rowOff>85725</xdr:rowOff>
    </xdr:to>
    <xdr:graphicFrame macro="">
      <xdr:nvGraphicFramePr>
        <xdr:cNvPr id="519842" name="Диаграмма 3">
          <a:extLst>
            <a:ext uri="{FF2B5EF4-FFF2-40B4-BE49-F238E27FC236}">
              <a16:creationId xmlns:a16="http://schemas.microsoft.com/office/drawing/2014/main" xmlns="" id="{00000000-0008-0000-1100-0000A2EE0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6</xdr:row>
      <xdr:rowOff>85724</xdr:rowOff>
    </xdr:from>
    <xdr:to>
      <xdr:col>20</xdr:col>
      <xdr:colOff>266700</xdr:colOff>
      <xdr:row>56</xdr:row>
      <xdr:rowOff>9525</xdr:rowOff>
    </xdr:to>
    <xdr:graphicFrame macro="">
      <xdr:nvGraphicFramePr>
        <xdr:cNvPr id="2696628" name="Диаграмма 1">
          <a:extLst>
            <a:ext uri="{FF2B5EF4-FFF2-40B4-BE49-F238E27FC236}">
              <a16:creationId xmlns:a16="http://schemas.microsoft.com/office/drawing/2014/main" xmlns="" id="{00000000-0008-0000-1300-0000B4252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theme="8" tint="0.79998168889431442"/>
    <pageSetUpPr fitToPage="1"/>
  </sheetPr>
  <dimension ref="A1:K142"/>
  <sheetViews>
    <sheetView showGridLines="0" workbookViewId="0">
      <selection activeCell="D1" sqref="D1:D1048576"/>
    </sheetView>
  </sheetViews>
  <sheetFormatPr defaultRowHeight="15.75" outlineLevelRow="1" x14ac:dyDescent="0.25"/>
  <cols>
    <col min="1" max="1" width="6" customWidth="1"/>
    <col min="2" max="2" width="8.5703125" style="81" customWidth="1"/>
    <col min="3" max="3" width="25.42578125" style="81" customWidth="1"/>
    <col min="4" max="4" width="48.140625" style="178" customWidth="1"/>
    <col min="5" max="6" width="17.28515625" style="81" customWidth="1"/>
    <col min="7" max="7" width="17.28515625" style="269" customWidth="1"/>
    <col min="8" max="8" width="8.28515625" style="81" customWidth="1"/>
    <col min="9" max="9" width="17.28515625" style="81" customWidth="1"/>
    <col min="10" max="11" width="9.140625" customWidth="1"/>
  </cols>
  <sheetData>
    <row r="1" spans="1:11" x14ac:dyDescent="0.25">
      <c r="F1" s="83"/>
      <c r="G1" s="348" t="s">
        <v>917</v>
      </c>
      <c r="H1" s="348"/>
    </row>
    <row r="2" spans="1:11" x14ac:dyDescent="0.25">
      <c r="F2" s="349" t="s">
        <v>192</v>
      </c>
      <c r="G2" s="349"/>
      <c r="H2" s="349"/>
    </row>
    <row r="3" spans="1:11" x14ac:dyDescent="0.25">
      <c r="F3" s="83"/>
      <c r="G3" s="83"/>
      <c r="H3" s="83"/>
    </row>
    <row r="5" spans="1:11" ht="18.75" x14ac:dyDescent="0.3">
      <c r="A5" s="346" t="s">
        <v>916</v>
      </c>
      <c r="B5" s="346"/>
      <c r="C5" s="346"/>
      <c r="D5" s="346"/>
      <c r="E5" s="346"/>
      <c r="F5" s="346"/>
      <c r="G5" s="346"/>
    </row>
    <row r="6" spans="1:11" x14ac:dyDescent="0.25">
      <c r="B6" s="300"/>
      <c r="C6" s="300"/>
      <c r="D6" s="302"/>
      <c r="E6" s="300"/>
      <c r="F6" s="300"/>
      <c r="G6" s="301"/>
      <c r="H6" s="300"/>
      <c r="I6" s="300"/>
      <c r="J6" s="299"/>
      <c r="K6" s="299"/>
    </row>
    <row r="7" spans="1:11" ht="150" x14ac:dyDescent="0.25">
      <c r="A7" s="298" t="s">
        <v>915</v>
      </c>
      <c r="B7" s="304" t="s">
        <v>393</v>
      </c>
      <c r="C7" s="297" t="s">
        <v>392</v>
      </c>
      <c r="D7" s="181" t="s">
        <v>433</v>
      </c>
      <c r="E7" s="181" t="s">
        <v>918</v>
      </c>
      <c r="F7" s="181" t="s">
        <v>919</v>
      </c>
      <c r="G7" s="296" t="s">
        <v>920</v>
      </c>
      <c r="H7" s="217" t="s">
        <v>74</v>
      </c>
    </row>
    <row r="8" spans="1:11" x14ac:dyDescent="0.25">
      <c r="A8" s="179">
        <v>1</v>
      </c>
      <c r="B8" s="180" t="s">
        <v>79</v>
      </c>
      <c r="C8" s="180" t="s">
        <v>391</v>
      </c>
      <c r="D8" s="183" t="s">
        <v>80</v>
      </c>
      <c r="E8" s="181" t="s">
        <v>390</v>
      </c>
      <c r="F8" s="181" t="s">
        <v>389</v>
      </c>
      <c r="G8" s="296" t="s">
        <v>388</v>
      </c>
      <c r="H8" s="182">
        <v>8</v>
      </c>
    </row>
    <row r="9" spans="1:11" x14ac:dyDescent="0.25">
      <c r="A9" s="182">
        <v>1</v>
      </c>
      <c r="B9" s="285" t="s">
        <v>385</v>
      </c>
      <c r="C9" s="345" t="s">
        <v>914</v>
      </c>
      <c r="D9" s="345"/>
      <c r="E9" s="295">
        <f>E10+E11+E12+E13</f>
        <v>0</v>
      </c>
      <c r="F9" s="271">
        <f>F10+F11+F12+F13</f>
        <v>13300</v>
      </c>
      <c r="G9" s="294">
        <f>G10+G11+G12+G13</f>
        <v>11899.52</v>
      </c>
      <c r="H9" s="282">
        <f>G9/F9*100</f>
        <v>89.47007518796994</v>
      </c>
    </row>
    <row r="10" spans="1:11" ht="110.25" outlineLevel="1" x14ac:dyDescent="0.25">
      <c r="A10" s="182">
        <f t="shared" ref="A10:A41" si="0">A9+1</f>
        <v>2</v>
      </c>
      <c r="B10" s="280" t="s">
        <v>385</v>
      </c>
      <c r="C10" s="280" t="s">
        <v>434</v>
      </c>
      <c r="D10" s="281" t="s">
        <v>387</v>
      </c>
      <c r="E10" s="287">
        <v>0</v>
      </c>
      <c r="F10" s="287">
        <v>3000</v>
      </c>
      <c r="G10" s="286">
        <v>2198.41</v>
      </c>
      <c r="H10" s="276">
        <f>G10/F10*100</f>
        <v>73.280333333333331</v>
      </c>
    </row>
    <row r="11" spans="1:11" ht="141.75" outlineLevel="1" x14ac:dyDescent="0.25">
      <c r="A11" s="182">
        <f t="shared" si="0"/>
        <v>3</v>
      </c>
      <c r="B11" s="280" t="s">
        <v>385</v>
      </c>
      <c r="C11" s="280" t="s">
        <v>435</v>
      </c>
      <c r="D11" s="281" t="s">
        <v>386</v>
      </c>
      <c r="E11" s="287">
        <v>0</v>
      </c>
      <c r="F11" s="287">
        <v>8000</v>
      </c>
      <c r="G11" s="286">
        <v>4502.91</v>
      </c>
      <c r="H11" s="276">
        <f>G11/F11*100</f>
        <v>56.286375</v>
      </c>
    </row>
    <row r="12" spans="1:11" ht="110.25" outlineLevel="1" x14ac:dyDescent="0.25">
      <c r="A12" s="182">
        <f t="shared" si="0"/>
        <v>4</v>
      </c>
      <c r="B12" s="280" t="s">
        <v>385</v>
      </c>
      <c r="C12" s="280" t="s">
        <v>901</v>
      </c>
      <c r="D12" s="281" t="s">
        <v>900</v>
      </c>
      <c r="E12" s="287">
        <v>0</v>
      </c>
      <c r="F12" s="287">
        <v>500</v>
      </c>
      <c r="G12" s="286">
        <v>2000</v>
      </c>
      <c r="H12" s="276">
        <f>G12/F12*100</f>
        <v>400</v>
      </c>
    </row>
    <row r="13" spans="1:11" ht="126" outlineLevel="1" x14ac:dyDescent="0.25">
      <c r="A13" s="182">
        <f t="shared" si="0"/>
        <v>5</v>
      </c>
      <c r="B13" s="280" t="s">
        <v>385</v>
      </c>
      <c r="C13" s="280" t="s">
        <v>436</v>
      </c>
      <c r="D13" s="281" t="s">
        <v>384</v>
      </c>
      <c r="E13" s="287">
        <v>0</v>
      </c>
      <c r="F13" s="287">
        <v>1800</v>
      </c>
      <c r="G13" s="286">
        <v>3198.2</v>
      </c>
      <c r="H13" s="276">
        <f>G13/F13*100</f>
        <v>177.67777777777775</v>
      </c>
    </row>
    <row r="14" spans="1:11" ht="38.25" customHeight="1" x14ac:dyDescent="0.25">
      <c r="A14" s="182">
        <f t="shared" si="0"/>
        <v>6</v>
      </c>
      <c r="B14" s="285" t="s">
        <v>598</v>
      </c>
      <c r="C14" s="347" t="s">
        <v>913</v>
      </c>
      <c r="D14" s="347"/>
      <c r="E14" s="284">
        <f>E15+E16</f>
        <v>0</v>
      </c>
      <c r="F14" s="284">
        <f>F15+F16</f>
        <v>0</v>
      </c>
      <c r="G14" s="283">
        <f>G15+G16</f>
        <v>604627.82999999996</v>
      </c>
      <c r="H14" s="276">
        <v>0</v>
      </c>
    </row>
    <row r="15" spans="1:11" ht="283.5" outlineLevel="1" x14ac:dyDescent="0.25">
      <c r="A15" s="182">
        <f t="shared" si="0"/>
        <v>7</v>
      </c>
      <c r="B15" s="280" t="s">
        <v>598</v>
      </c>
      <c r="C15" s="280" t="s">
        <v>912</v>
      </c>
      <c r="D15" s="281" t="s">
        <v>911</v>
      </c>
      <c r="E15" s="287">
        <v>0</v>
      </c>
      <c r="F15" s="287">
        <v>0</v>
      </c>
      <c r="G15" s="286">
        <v>219.11</v>
      </c>
      <c r="H15" s="276">
        <v>0</v>
      </c>
    </row>
    <row r="16" spans="1:11" ht="252" outlineLevel="1" x14ac:dyDescent="0.25">
      <c r="A16" s="182">
        <f t="shared" si="0"/>
        <v>8</v>
      </c>
      <c r="B16" s="280" t="s">
        <v>598</v>
      </c>
      <c r="C16" s="280" t="s">
        <v>437</v>
      </c>
      <c r="D16" s="293" t="s">
        <v>909</v>
      </c>
      <c r="E16" s="287">
        <v>0</v>
      </c>
      <c r="F16" s="287">
        <v>0</v>
      </c>
      <c r="G16" s="286">
        <v>604408.72</v>
      </c>
      <c r="H16" s="276">
        <v>0</v>
      </c>
    </row>
    <row r="17" spans="1:8" x14ac:dyDescent="0.25">
      <c r="A17" s="182">
        <f t="shared" si="0"/>
        <v>9</v>
      </c>
      <c r="B17" s="285" t="s">
        <v>383</v>
      </c>
      <c r="C17" s="347" t="s">
        <v>910</v>
      </c>
      <c r="D17" s="347"/>
      <c r="E17" s="284">
        <f>E18</f>
        <v>0</v>
      </c>
      <c r="F17" s="284">
        <f>F18</f>
        <v>0</v>
      </c>
      <c r="G17" s="283">
        <f>G18</f>
        <v>120000</v>
      </c>
      <c r="H17" s="276">
        <v>0</v>
      </c>
    </row>
    <row r="18" spans="1:8" ht="252" outlineLevel="1" x14ac:dyDescent="0.25">
      <c r="A18" s="182">
        <f t="shared" si="0"/>
        <v>10</v>
      </c>
      <c r="B18" s="280" t="s">
        <v>383</v>
      </c>
      <c r="C18" s="280" t="s">
        <v>437</v>
      </c>
      <c r="D18" s="293" t="s">
        <v>909</v>
      </c>
      <c r="E18" s="287">
        <v>0</v>
      </c>
      <c r="F18" s="287">
        <v>0</v>
      </c>
      <c r="G18" s="286">
        <v>120000</v>
      </c>
      <c r="H18" s="276">
        <v>0</v>
      </c>
    </row>
    <row r="19" spans="1:8" ht="35.25" customHeight="1" x14ac:dyDescent="0.25">
      <c r="A19" s="182">
        <f t="shared" si="0"/>
        <v>11</v>
      </c>
      <c r="B19" s="285" t="s">
        <v>379</v>
      </c>
      <c r="C19" s="347" t="s">
        <v>908</v>
      </c>
      <c r="D19" s="347"/>
      <c r="E19" s="284">
        <f>E20+E21+E22+E23</f>
        <v>4422000</v>
      </c>
      <c r="F19" s="284">
        <f>F20+F21+F22+F23</f>
        <v>4422000</v>
      </c>
      <c r="G19" s="283">
        <f>G20+G21+G22+G23</f>
        <v>6116161.8900000006</v>
      </c>
      <c r="H19" s="282">
        <f>G19/F19*100</f>
        <v>138.31211872455904</v>
      </c>
    </row>
    <row r="20" spans="1:8" ht="47.25" outlineLevel="1" x14ac:dyDescent="0.25">
      <c r="A20" s="182">
        <f t="shared" si="0"/>
        <v>12</v>
      </c>
      <c r="B20" s="280" t="s">
        <v>379</v>
      </c>
      <c r="C20" s="280" t="s">
        <v>438</v>
      </c>
      <c r="D20" s="279" t="s">
        <v>382</v>
      </c>
      <c r="E20" s="287">
        <v>131100</v>
      </c>
      <c r="F20" s="287">
        <v>131100</v>
      </c>
      <c r="G20" s="286">
        <v>437421.04</v>
      </c>
      <c r="H20" s="276">
        <f>G20/F20*100</f>
        <v>333.65449275362317</v>
      </c>
    </row>
    <row r="21" spans="1:8" ht="31.5" outlineLevel="1" x14ac:dyDescent="0.25">
      <c r="A21" s="182">
        <f t="shared" si="0"/>
        <v>13</v>
      </c>
      <c r="B21" s="280" t="s">
        <v>379</v>
      </c>
      <c r="C21" s="280" t="s">
        <v>439</v>
      </c>
      <c r="D21" s="279" t="s">
        <v>381</v>
      </c>
      <c r="E21" s="287">
        <v>1999300</v>
      </c>
      <c r="F21" s="287">
        <v>1999300</v>
      </c>
      <c r="G21" s="286">
        <v>770474.49</v>
      </c>
      <c r="H21" s="276">
        <f>G21/F21*100</f>
        <v>38.537212524383534</v>
      </c>
    </row>
    <row r="22" spans="1:8" outlineLevel="1" x14ac:dyDescent="0.25">
      <c r="A22" s="182">
        <f t="shared" si="0"/>
        <v>14</v>
      </c>
      <c r="B22" s="280" t="s">
        <v>379</v>
      </c>
      <c r="C22" s="280" t="s">
        <v>440</v>
      </c>
      <c r="D22" s="279" t="s">
        <v>380</v>
      </c>
      <c r="E22" s="287">
        <v>1552800</v>
      </c>
      <c r="F22" s="287">
        <v>1552800</v>
      </c>
      <c r="G22" s="286">
        <v>1933902.3</v>
      </c>
      <c r="H22" s="276">
        <f>G22/F22*100</f>
        <v>124.54290958268935</v>
      </c>
    </row>
    <row r="23" spans="1:8" ht="31.5" outlineLevel="1" x14ac:dyDescent="0.25">
      <c r="A23" s="182">
        <f t="shared" si="0"/>
        <v>15</v>
      </c>
      <c r="B23" s="280" t="s">
        <v>379</v>
      </c>
      <c r="C23" s="280" t="s">
        <v>441</v>
      </c>
      <c r="D23" s="279" t="s">
        <v>907</v>
      </c>
      <c r="E23" s="287">
        <v>738800</v>
      </c>
      <c r="F23" s="287">
        <v>738800</v>
      </c>
      <c r="G23" s="286">
        <v>2974364.06</v>
      </c>
      <c r="H23" s="276">
        <f>G23/F23*100</f>
        <v>402.59394423389284</v>
      </c>
    </row>
    <row r="24" spans="1:8" ht="27" customHeight="1" x14ac:dyDescent="0.25">
      <c r="A24" s="182">
        <f t="shared" si="0"/>
        <v>16</v>
      </c>
      <c r="B24" s="285" t="s">
        <v>905</v>
      </c>
      <c r="C24" s="350" t="s">
        <v>906</v>
      </c>
      <c r="D24" s="350"/>
      <c r="E24" s="284">
        <f>E25</f>
        <v>0</v>
      </c>
      <c r="F24" s="284">
        <f>F25</f>
        <v>0</v>
      </c>
      <c r="G24" s="283">
        <f>G25</f>
        <v>1851.85</v>
      </c>
      <c r="H24" s="276">
        <v>0</v>
      </c>
    </row>
    <row r="25" spans="1:8" ht="94.5" outlineLevel="1" x14ac:dyDescent="0.25">
      <c r="A25" s="182">
        <f t="shared" si="0"/>
        <v>17</v>
      </c>
      <c r="B25" s="280" t="s">
        <v>905</v>
      </c>
      <c r="C25" s="292" t="s">
        <v>453</v>
      </c>
      <c r="D25" s="279" t="s">
        <v>904</v>
      </c>
      <c r="E25" s="287">
        <v>0</v>
      </c>
      <c r="F25" s="287">
        <v>0</v>
      </c>
      <c r="G25" s="286">
        <v>1851.85</v>
      </c>
      <c r="H25" s="276">
        <v>0</v>
      </c>
    </row>
    <row r="26" spans="1:8" ht="35.25" customHeight="1" x14ac:dyDescent="0.25">
      <c r="A26" s="182">
        <f t="shared" si="0"/>
        <v>18</v>
      </c>
      <c r="B26" s="285" t="s">
        <v>902</v>
      </c>
      <c r="C26" s="351" t="s">
        <v>903</v>
      </c>
      <c r="D26" s="351"/>
      <c r="E26" s="284">
        <f>E27</f>
        <v>0</v>
      </c>
      <c r="F26" s="284">
        <f>F27</f>
        <v>0</v>
      </c>
      <c r="G26" s="283">
        <f>G27</f>
        <v>10000</v>
      </c>
      <c r="H26" s="276">
        <v>0</v>
      </c>
    </row>
    <row r="27" spans="1:8" ht="110.25" outlineLevel="1" x14ac:dyDescent="0.25">
      <c r="A27" s="182">
        <f t="shared" si="0"/>
        <v>19</v>
      </c>
      <c r="B27" s="280" t="s">
        <v>902</v>
      </c>
      <c r="C27" s="280" t="s">
        <v>901</v>
      </c>
      <c r="D27" s="281" t="s">
        <v>900</v>
      </c>
      <c r="E27" s="287">
        <v>0</v>
      </c>
      <c r="F27" s="287">
        <v>0</v>
      </c>
      <c r="G27" s="286">
        <v>10000</v>
      </c>
      <c r="H27" s="276">
        <v>0</v>
      </c>
    </row>
    <row r="28" spans="1:8" ht="33" customHeight="1" x14ac:dyDescent="0.25">
      <c r="A28" s="182">
        <f t="shared" si="0"/>
        <v>20</v>
      </c>
      <c r="B28" s="285" t="s">
        <v>374</v>
      </c>
      <c r="C28" s="352" t="s">
        <v>378</v>
      </c>
      <c r="D28" s="352"/>
      <c r="E28" s="284">
        <f>E29+E30+E31+E32+E33+E34+E35+E36+E37+E38+E39+E40+E41+E42+E43+E44+E45+E46+E47</f>
        <v>91682900</v>
      </c>
      <c r="F28" s="284">
        <f>F29+F30+F31+F32+F33+F34+F35+F36+F37+F38+F39+F40+F41+F42+F43+F44+F45+F46+F47</f>
        <v>101143800</v>
      </c>
      <c r="G28" s="284">
        <f>G29+G30+G31+G32+G33+G34+G35+G36+G37+G38+G39+G40+G41+G42+G43+G44+G45+G46+G47</f>
        <v>102347265.25000001</v>
      </c>
      <c r="H28" s="282">
        <f t="shared" ref="H28:H43" si="1">G28/F28*100</f>
        <v>101.18985568072389</v>
      </c>
    </row>
    <row r="29" spans="1:8" ht="236.25" outlineLevel="1" x14ac:dyDescent="0.25">
      <c r="A29" s="182">
        <f t="shared" si="0"/>
        <v>21</v>
      </c>
      <c r="B29" s="280" t="s">
        <v>374</v>
      </c>
      <c r="C29" s="280" t="s">
        <v>446</v>
      </c>
      <c r="D29" s="291" t="s">
        <v>599</v>
      </c>
      <c r="E29" s="287">
        <v>186100</v>
      </c>
      <c r="F29" s="287">
        <v>242700</v>
      </c>
      <c r="G29" s="286">
        <v>255615.88</v>
      </c>
      <c r="H29" s="276">
        <f t="shared" si="1"/>
        <v>105.32174701277297</v>
      </c>
    </row>
    <row r="30" spans="1:8" ht="204.75" outlineLevel="1" x14ac:dyDescent="0.25">
      <c r="A30" s="182">
        <f t="shared" si="0"/>
        <v>22</v>
      </c>
      <c r="B30" s="280" t="s">
        <v>374</v>
      </c>
      <c r="C30" s="280" t="s">
        <v>600</v>
      </c>
      <c r="D30" s="290" t="s">
        <v>601</v>
      </c>
      <c r="E30" s="287">
        <v>0</v>
      </c>
      <c r="F30" s="287">
        <v>10700</v>
      </c>
      <c r="G30" s="286">
        <v>10458.879999999999</v>
      </c>
      <c r="H30" s="276">
        <f t="shared" si="1"/>
        <v>97.746542056074759</v>
      </c>
    </row>
    <row r="31" spans="1:8" ht="110.25" outlineLevel="1" x14ac:dyDescent="0.25">
      <c r="A31" s="182">
        <f t="shared" si="0"/>
        <v>23</v>
      </c>
      <c r="B31" s="280" t="s">
        <v>374</v>
      </c>
      <c r="C31" s="280" t="s">
        <v>447</v>
      </c>
      <c r="D31" s="281" t="s">
        <v>899</v>
      </c>
      <c r="E31" s="287">
        <v>79451100</v>
      </c>
      <c r="F31" s="287">
        <v>83651100</v>
      </c>
      <c r="G31" s="286">
        <v>84760356.260000005</v>
      </c>
      <c r="H31" s="276">
        <f t="shared" si="1"/>
        <v>101.32605101427239</v>
      </c>
    </row>
    <row r="32" spans="1:8" ht="157.5" outlineLevel="1" x14ac:dyDescent="0.25">
      <c r="A32" s="182">
        <f t="shared" si="0"/>
        <v>24</v>
      </c>
      <c r="B32" s="280" t="s">
        <v>374</v>
      </c>
      <c r="C32" s="280" t="s">
        <v>898</v>
      </c>
      <c r="D32" s="281" t="s">
        <v>897</v>
      </c>
      <c r="E32" s="287">
        <v>476100</v>
      </c>
      <c r="F32" s="287">
        <v>321600</v>
      </c>
      <c r="G32" s="286">
        <v>299805.63</v>
      </c>
      <c r="H32" s="276">
        <f t="shared" si="1"/>
        <v>93.223143656716417</v>
      </c>
    </row>
    <row r="33" spans="1:8" ht="63" outlineLevel="1" x14ac:dyDescent="0.25">
      <c r="A33" s="182">
        <f t="shared" si="0"/>
        <v>25</v>
      </c>
      <c r="B33" s="280" t="s">
        <v>374</v>
      </c>
      <c r="C33" s="280" t="s">
        <v>448</v>
      </c>
      <c r="D33" s="279" t="s">
        <v>896</v>
      </c>
      <c r="E33" s="287">
        <v>705600</v>
      </c>
      <c r="F33" s="287">
        <v>945100</v>
      </c>
      <c r="G33" s="286">
        <v>1001087.43</v>
      </c>
      <c r="H33" s="276">
        <f t="shared" si="1"/>
        <v>105.92396889218072</v>
      </c>
    </row>
    <row r="34" spans="1:8" ht="126" outlineLevel="1" x14ac:dyDescent="0.25">
      <c r="A34" s="182">
        <f t="shared" si="0"/>
        <v>26</v>
      </c>
      <c r="B34" s="280" t="s">
        <v>374</v>
      </c>
      <c r="C34" s="280" t="s">
        <v>602</v>
      </c>
      <c r="D34" s="281" t="s">
        <v>895</v>
      </c>
      <c r="E34" s="287">
        <v>12300</v>
      </c>
      <c r="F34" s="287">
        <v>4700</v>
      </c>
      <c r="G34" s="286">
        <v>5889.3</v>
      </c>
      <c r="H34" s="276">
        <f t="shared" si="1"/>
        <v>125.30425531914895</v>
      </c>
    </row>
    <row r="35" spans="1:8" ht="63" outlineLevel="1" x14ac:dyDescent="0.25">
      <c r="A35" s="182">
        <f t="shared" si="0"/>
        <v>27</v>
      </c>
      <c r="B35" s="280" t="s">
        <v>374</v>
      </c>
      <c r="C35" s="280" t="s">
        <v>449</v>
      </c>
      <c r="D35" s="279" t="s">
        <v>450</v>
      </c>
      <c r="E35" s="287">
        <v>42000</v>
      </c>
      <c r="F35" s="287">
        <v>199500</v>
      </c>
      <c r="G35" s="286">
        <v>217002.23999999999</v>
      </c>
      <c r="H35" s="276">
        <f t="shared" si="1"/>
        <v>108.77305263157895</v>
      </c>
    </row>
    <row r="36" spans="1:8" ht="126" outlineLevel="1" x14ac:dyDescent="0.25">
      <c r="A36" s="182">
        <f t="shared" si="0"/>
        <v>28</v>
      </c>
      <c r="B36" s="280" t="s">
        <v>374</v>
      </c>
      <c r="C36" s="280" t="s">
        <v>603</v>
      </c>
      <c r="D36" s="281" t="s">
        <v>894</v>
      </c>
      <c r="E36" s="287">
        <v>0</v>
      </c>
      <c r="F36" s="287">
        <v>192000</v>
      </c>
      <c r="G36" s="286">
        <v>192054.79</v>
      </c>
      <c r="H36" s="276">
        <f t="shared" si="1"/>
        <v>100.02853645833333</v>
      </c>
    </row>
    <row r="37" spans="1:8" ht="110.25" outlineLevel="1" x14ac:dyDescent="0.25">
      <c r="A37" s="182">
        <f t="shared" si="0"/>
        <v>29</v>
      </c>
      <c r="B37" s="280" t="s">
        <v>374</v>
      </c>
      <c r="C37" s="280" t="s">
        <v>604</v>
      </c>
      <c r="D37" s="281" t="s">
        <v>893</v>
      </c>
      <c r="E37" s="287">
        <v>0</v>
      </c>
      <c r="F37" s="287">
        <v>16800</v>
      </c>
      <c r="G37" s="286">
        <v>16857.599999999999</v>
      </c>
      <c r="H37" s="276">
        <f t="shared" si="1"/>
        <v>100.34285714285713</v>
      </c>
    </row>
    <row r="38" spans="1:8" ht="157.5" outlineLevel="1" x14ac:dyDescent="0.25">
      <c r="A38" s="182">
        <f t="shared" si="0"/>
        <v>30</v>
      </c>
      <c r="B38" s="280" t="s">
        <v>374</v>
      </c>
      <c r="C38" s="280" t="s">
        <v>442</v>
      </c>
      <c r="D38" s="281" t="s">
        <v>892</v>
      </c>
      <c r="E38" s="287">
        <v>225700</v>
      </c>
      <c r="F38" s="287">
        <v>225700</v>
      </c>
      <c r="G38" s="286">
        <v>239840.69</v>
      </c>
      <c r="H38" s="276">
        <f t="shared" si="1"/>
        <v>106.26525919361984</v>
      </c>
    </row>
    <row r="39" spans="1:8" ht="189" outlineLevel="1" x14ac:dyDescent="0.25">
      <c r="A39" s="182">
        <f t="shared" si="0"/>
        <v>31</v>
      </c>
      <c r="B39" s="280" t="s">
        <v>374</v>
      </c>
      <c r="C39" s="280" t="s">
        <v>443</v>
      </c>
      <c r="D39" s="281" t="s">
        <v>891</v>
      </c>
      <c r="E39" s="287">
        <v>1100</v>
      </c>
      <c r="F39" s="287">
        <v>1100</v>
      </c>
      <c r="G39" s="286">
        <v>1385.7</v>
      </c>
      <c r="H39" s="276">
        <f t="shared" si="1"/>
        <v>125.97272727272728</v>
      </c>
    </row>
    <row r="40" spans="1:8" ht="157.5" outlineLevel="1" x14ac:dyDescent="0.25">
      <c r="A40" s="182">
        <f t="shared" si="0"/>
        <v>32</v>
      </c>
      <c r="B40" s="280" t="s">
        <v>374</v>
      </c>
      <c r="C40" s="280" t="s">
        <v>444</v>
      </c>
      <c r="D40" s="281" t="s">
        <v>890</v>
      </c>
      <c r="E40" s="287">
        <v>234000</v>
      </c>
      <c r="F40" s="287">
        <v>234000</v>
      </c>
      <c r="G40" s="286">
        <v>249115.47</v>
      </c>
      <c r="H40" s="276">
        <f t="shared" si="1"/>
        <v>106.45960256410257</v>
      </c>
    </row>
    <row r="41" spans="1:8" ht="157.5" outlineLevel="1" x14ac:dyDescent="0.25">
      <c r="A41" s="182">
        <f t="shared" si="0"/>
        <v>33</v>
      </c>
      <c r="B41" s="280" t="s">
        <v>374</v>
      </c>
      <c r="C41" s="280" t="s">
        <v>445</v>
      </c>
      <c r="D41" s="281" t="s">
        <v>889</v>
      </c>
      <c r="E41" s="287">
        <v>-28000</v>
      </c>
      <c r="F41" s="287">
        <v>-28000</v>
      </c>
      <c r="G41" s="286">
        <v>-26106.25</v>
      </c>
      <c r="H41" s="276">
        <f t="shared" si="1"/>
        <v>93.236607142857139</v>
      </c>
    </row>
    <row r="42" spans="1:8" ht="47.25" outlineLevel="1" x14ac:dyDescent="0.25">
      <c r="A42" s="182">
        <f t="shared" ref="A42:A73" si="2">A41+1</f>
        <v>34</v>
      </c>
      <c r="B42" s="280" t="s">
        <v>374</v>
      </c>
      <c r="C42" s="280" t="s">
        <v>888</v>
      </c>
      <c r="D42" s="279" t="s">
        <v>377</v>
      </c>
      <c r="E42" s="287">
        <v>5110800</v>
      </c>
      <c r="F42" s="287">
        <v>10228800</v>
      </c>
      <c r="G42" s="286">
        <v>10267187.65</v>
      </c>
      <c r="H42" s="276">
        <f t="shared" si="1"/>
        <v>100.37528986782418</v>
      </c>
    </row>
    <row r="43" spans="1:8" ht="94.5" outlineLevel="1" x14ac:dyDescent="0.25">
      <c r="A43" s="182">
        <f t="shared" si="2"/>
        <v>35</v>
      </c>
      <c r="B43" s="280" t="s">
        <v>374</v>
      </c>
      <c r="C43" s="280" t="s">
        <v>887</v>
      </c>
      <c r="D43" s="281" t="s">
        <v>886</v>
      </c>
      <c r="E43" s="287">
        <v>3709200</v>
      </c>
      <c r="F43" s="287">
        <v>3091200</v>
      </c>
      <c r="G43" s="286">
        <v>2892534.48</v>
      </c>
      <c r="H43" s="276">
        <f t="shared" si="1"/>
        <v>93.573190993788828</v>
      </c>
    </row>
    <row r="44" spans="1:8" ht="31.5" outlineLevel="1" x14ac:dyDescent="0.25">
      <c r="A44" s="182">
        <f t="shared" si="2"/>
        <v>36</v>
      </c>
      <c r="B44" s="280" t="s">
        <v>374</v>
      </c>
      <c r="C44" s="280" t="s">
        <v>451</v>
      </c>
      <c r="D44" s="279" t="s">
        <v>885</v>
      </c>
      <c r="E44" s="287">
        <v>0</v>
      </c>
      <c r="F44" s="287">
        <v>0</v>
      </c>
      <c r="G44" s="286">
        <v>1076</v>
      </c>
      <c r="H44" s="276">
        <v>0</v>
      </c>
    </row>
    <row r="45" spans="1:8" outlineLevel="1" x14ac:dyDescent="0.25">
      <c r="A45" s="182">
        <f t="shared" si="2"/>
        <v>37</v>
      </c>
      <c r="B45" s="280" t="s">
        <v>374</v>
      </c>
      <c r="C45" s="280" t="s">
        <v>452</v>
      </c>
      <c r="D45" s="279" t="s">
        <v>376</v>
      </c>
      <c r="E45" s="287">
        <v>70500</v>
      </c>
      <c r="F45" s="287">
        <v>20400</v>
      </c>
      <c r="G45" s="286">
        <v>20363.5</v>
      </c>
      <c r="H45" s="276">
        <f>G45/F45*100</f>
        <v>99.821078431372541</v>
      </c>
    </row>
    <row r="46" spans="1:8" ht="63" outlineLevel="1" x14ac:dyDescent="0.25">
      <c r="A46" s="182">
        <f t="shared" si="2"/>
        <v>38</v>
      </c>
      <c r="B46" s="280" t="s">
        <v>374</v>
      </c>
      <c r="C46" s="280" t="s">
        <v>884</v>
      </c>
      <c r="D46" s="279" t="s">
        <v>883</v>
      </c>
      <c r="E46" s="287">
        <v>1486400</v>
      </c>
      <c r="F46" s="287">
        <v>1786400</v>
      </c>
      <c r="G46" s="286">
        <v>1642783.62</v>
      </c>
      <c r="H46" s="276">
        <f>G46/F46*100</f>
        <v>91.960569861173312</v>
      </c>
    </row>
    <row r="47" spans="1:8" ht="63" outlineLevel="1" x14ac:dyDescent="0.25">
      <c r="A47" s="182">
        <f t="shared" si="2"/>
        <v>39</v>
      </c>
      <c r="B47" s="280" t="s">
        <v>374</v>
      </c>
      <c r="C47" s="280" t="s">
        <v>882</v>
      </c>
      <c r="D47" s="279" t="s">
        <v>375</v>
      </c>
      <c r="E47" s="287">
        <v>0</v>
      </c>
      <c r="F47" s="287">
        <v>0</v>
      </c>
      <c r="G47" s="286">
        <v>299956.38</v>
      </c>
      <c r="H47" s="276">
        <v>0</v>
      </c>
    </row>
    <row r="48" spans="1:8" x14ac:dyDescent="0.25">
      <c r="A48" s="182">
        <f t="shared" si="2"/>
        <v>40</v>
      </c>
      <c r="B48" s="285" t="s">
        <v>373</v>
      </c>
      <c r="C48" s="347" t="s">
        <v>750</v>
      </c>
      <c r="D48" s="347"/>
      <c r="E48" s="284">
        <f>E49+E50+E51+E52+E53+E54+E55+E56+E57+E58+E59+E60</f>
        <v>37574200</v>
      </c>
      <c r="F48" s="284">
        <f>F49+F50+F51+F52+F53+F54+F55+F56+F57+F58+F59+F60</f>
        <v>37280900</v>
      </c>
      <c r="G48" s="283">
        <f>G49+G50+G51+G52+G53+G54+G55+G56+G57+G58+G59+G60</f>
        <v>38949080.589999996</v>
      </c>
      <c r="H48" s="282">
        <f>G48/F48*100</f>
        <v>104.47462531752183</v>
      </c>
    </row>
    <row r="49" spans="1:8" ht="126" outlineLevel="1" x14ac:dyDescent="0.25">
      <c r="A49" s="182">
        <f t="shared" si="2"/>
        <v>41</v>
      </c>
      <c r="B49" s="280" t="s">
        <v>373</v>
      </c>
      <c r="C49" s="280" t="s">
        <v>454</v>
      </c>
      <c r="D49" s="281" t="s">
        <v>372</v>
      </c>
      <c r="E49" s="287">
        <v>34310000</v>
      </c>
      <c r="F49" s="287">
        <v>34310000</v>
      </c>
      <c r="G49" s="286">
        <v>35107264.539999999</v>
      </c>
      <c r="H49" s="276">
        <f>G49/F49*100</f>
        <v>102.32370894782864</v>
      </c>
    </row>
    <row r="50" spans="1:8" ht="110.25" outlineLevel="1" x14ac:dyDescent="0.25">
      <c r="A50" s="182">
        <f t="shared" si="2"/>
        <v>42</v>
      </c>
      <c r="B50" s="280" t="s">
        <v>373</v>
      </c>
      <c r="C50" s="280" t="s">
        <v>455</v>
      </c>
      <c r="D50" s="279" t="s">
        <v>371</v>
      </c>
      <c r="E50" s="287">
        <v>603000</v>
      </c>
      <c r="F50" s="287">
        <v>603000</v>
      </c>
      <c r="G50" s="286">
        <v>1202780.21</v>
      </c>
      <c r="H50" s="276">
        <f>G50/F50*100</f>
        <v>199.46603814262022</v>
      </c>
    </row>
    <row r="51" spans="1:8" ht="47.25" outlineLevel="1" x14ac:dyDescent="0.25">
      <c r="A51" s="182">
        <f t="shared" si="2"/>
        <v>43</v>
      </c>
      <c r="B51" s="280" t="s">
        <v>373</v>
      </c>
      <c r="C51" s="280" t="s">
        <v>456</v>
      </c>
      <c r="D51" s="279" t="s">
        <v>370</v>
      </c>
      <c r="E51" s="287">
        <v>488000</v>
      </c>
      <c r="F51" s="287">
        <v>488000</v>
      </c>
      <c r="G51" s="286">
        <v>614007.07999999996</v>
      </c>
      <c r="H51" s="276">
        <f>G51/F51*100</f>
        <v>125.82112295081967</v>
      </c>
    </row>
    <row r="52" spans="1:8" ht="204.75" outlineLevel="1" x14ac:dyDescent="0.25">
      <c r="A52" s="182">
        <f t="shared" si="2"/>
        <v>44</v>
      </c>
      <c r="B52" s="280" t="s">
        <v>373</v>
      </c>
      <c r="C52" s="280" t="s">
        <v>457</v>
      </c>
      <c r="D52" s="281" t="s">
        <v>881</v>
      </c>
      <c r="E52" s="287">
        <v>40500</v>
      </c>
      <c r="F52" s="287">
        <v>40500</v>
      </c>
      <c r="G52" s="286">
        <v>69378.39</v>
      </c>
      <c r="H52" s="276">
        <f>G52/F52*100</f>
        <v>171.30466666666666</v>
      </c>
    </row>
    <row r="53" spans="1:8" ht="110.25" outlineLevel="1" x14ac:dyDescent="0.25">
      <c r="A53" s="182">
        <f t="shared" si="2"/>
        <v>45</v>
      </c>
      <c r="B53" s="280" t="s">
        <v>373</v>
      </c>
      <c r="C53" s="280" t="s">
        <v>605</v>
      </c>
      <c r="D53" s="279" t="s">
        <v>606</v>
      </c>
      <c r="E53" s="287">
        <v>0</v>
      </c>
      <c r="F53" s="287">
        <v>0</v>
      </c>
      <c r="G53" s="286">
        <v>19280.47</v>
      </c>
      <c r="H53" s="276">
        <v>0</v>
      </c>
    </row>
    <row r="54" spans="1:8" ht="31.5" outlineLevel="1" x14ac:dyDescent="0.25">
      <c r="A54" s="182">
        <f t="shared" si="2"/>
        <v>46</v>
      </c>
      <c r="B54" s="280" t="s">
        <v>373</v>
      </c>
      <c r="C54" s="280" t="s">
        <v>458</v>
      </c>
      <c r="D54" s="279" t="s">
        <v>347</v>
      </c>
      <c r="E54" s="287">
        <v>74400</v>
      </c>
      <c r="F54" s="287">
        <v>74400</v>
      </c>
      <c r="G54" s="286">
        <v>1034787.83</v>
      </c>
      <c r="H54" s="276">
        <f t="shared" ref="H54:H59" si="3">G54/F54*100</f>
        <v>1390.8438575268815</v>
      </c>
    </row>
    <row r="55" spans="1:8" ht="126" outlineLevel="1" x14ac:dyDescent="0.25">
      <c r="A55" s="182">
        <f t="shared" si="2"/>
        <v>47</v>
      </c>
      <c r="B55" s="280" t="s">
        <v>373</v>
      </c>
      <c r="C55" s="280" t="s">
        <v>459</v>
      </c>
      <c r="D55" s="281" t="s">
        <v>880</v>
      </c>
      <c r="E55" s="287">
        <v>652100</v>
      </c>
      <c r="F55" s="287">
        <v>652100</v>
      </c>
      <c r="G55" s="286">
        <v>0</v>
      </c>
      <c r="H55" s="276">
        <f t="shared" si="3"/>
        <v>0</v>
      </c>
    </row>
    <row r="56" spans="1:8" ht="78.75" outlineLevel="1" x14ac:dyDescent="0.25">
      <c r="A56" s="182">
        <f t="shared" si="2"/>
        <v>48</v>
      </c>
      <c r="B56" s="280" t="s">
        <v>373</v>
      </c>
      <c r="C56" s="280" t="s">
        <v>460</v>
      </c>
      <c r="D56" s="279" t="s">
        <v>369</v>
      </c>
      <c r="E56" s="287">
        <v>1230000</v>
      </c>
      <c r="F56" s="287">
        <v>936700</v>
      </c>
      <c r="G56" s="286">
        <v>830126.91</v>
      </c>
      <c r="H56" s="276">
        <f t="shared" si="3"/>
        <v>88.622494929006095</v>
      </c>
    </row>
    <row r="57" spans="1:8" ht="141.75" outlineLevel="1" x14ac:dyDescent="0.25">
      <c r="A57" s="182">
        <f t="shared" si="2"/>
        <v>49</v>
      </c>
      <c r="B57" s="280" t="s">
        <v>373</v>
      </c>
      <c r="C57" s="280" t="s">
        <v>461</v>
      </c>
      <c r="D57" s="281" t="s">
        <v>368</v>
      </c>
      <c r="E57" s="287">
        <v>42000</v>
      </c>
      <c r="F57" s="287">
        <v>42000</v>
      </c>
      <c r="G57" s="286">
        <v>30442.76</v>
      </c>
      <c r="H57" s="276">
        <f t="shared" si="3"/>
        <v>72.482761904761901</v>
      </c>
    </row>
    <row r="58" spans="1:8" ht="110.25" outlineLevel="1" x14ac:dyDescent="0.25">
      <c r="A58" s="182">
        <f t="shared" si="2"/>
        <v>50</v>
      </c>
      <c r="B58" s="280" t="s">
        <v>373</v>
      </c>
      <c r="C58" s="280" t="s">
        <v>462</v>
      </c>
      <c r="D58" s="279" t="s">
        <v>635</v>
      </c>
      <c r="E58" s="287">
        <v>100300</v>
      </c>
      <c r="F58" s="287">
        <v>100300</v>
      </c>
      <c r="G58" s="286">
        <v>16722.2</v>
      </c>
      <c r="H58" s="276">
        <f t="shared" si="3"/>
        <v>16.672183449651047</v>
      </c>
    </row>
    <row r="59" spans="1:8" ht="110.25" outlineLevel="1" x14ac:dyDescent="0.25">
      <c r="A59" s="182">
        <f t="shared" si="2"/>
        <v>51</v>
      </c>
      <c r="B59" s="280" t="s">
        <v>373</v>
      </c>
      <c r="C59" s="280" t="s">
        <v>607</v>
      </c>
      <c r="D59" s="279" t="s">
        <v>608</v>
      </c>
      <c r="E59" s="287">
        <v>33900</v>
      </c>
      <c r="F59" s="287">
        <v>33900</v>
      </c>
      <c r="G59" s="286">
        <v>0</v>
      </c>
      <c r="H59" s="276">
        <f t="shared" si="3"/>
        <v>0</v>
      </c>
    </row>
    <row r="60" spans="1:8" ht="31.5" outlineLevel="1" x14ac:dyDescent="0.25">
      <c r="A60" s="182">
        <f t="shared" si="2"/>
        <v>52</v>
      </c>
      <c r="B60" s="280" t="s">
        <v>373</v>
      </c>
      <c r="C60" s="280" t="s">
        <v>465</v>
      </c>
      <c r="D60" s="279" t="s">
        <v>367</v>
      </c>
      <c r="E60" s="287">
        <v>0</v>
      </c>
      <c r="F60" s="287">
        <v>0</v>
      </c>
      <c r="G60" s="286">
        <v>24290.2</v>
      </c>
      <c r="H60" s="276">
        <v>0</v>
      </c>
    </row>
    <row r="61" spans="1:8" x14ac:dyDescent="0.25">
      <c r="A61" s="182">
        <f t="shared" si="2"/>
        <v>53</v>
      </c>
      <c r="B61" s="285" t="s">
        <v>365</v>
      </c>
      <c r="C61" s="347" t="s">
        <v>34</v>
      </c>
      <c r="D61" s="347"/>
      <c r="E61" s="289">
        <f>E62+E63+E64+E65+E66+E67+E68</f>
        <v>1718900</v>
      </c>
      <c r="F61" s="289">
        <f>F62+F63+F64+F65+F66+F67+F68</f>
        <v>10525500</v>
      </c>
      <c r="G61" s="288">
        <f>G62+G63+G64+G65+G66+G67+G68</f>
        <v>10093948.130000001</v>
      </c>
      <c r="H61" s="282">
        <f t="shared" ref="H61:H92" si="4">G61/F61*100</f>
        <v>95.89993948030974</v>
      </c>
    </row>
    <row r="62" spans="1:8" ht="47.25" outlineLevel="1" x14ac:dyDescent="0.25">
      <c r="A62" s="182">
        <f t="shared" si="2"/>
        <v>54</v>
      </c>
      <c r="B62" s="280" t="s">
        <v>365</v>
      </c>
      <c r="C62" s="280" t="s">
        <v>463</v>
      </c>
      <c r="D62" s="279" t="s">
        <v>366</v>
      </c>
      <c r="E62" s="278">
        <v>1035000</v>
      </c>
      <c r="F62" s="278">
        <v>1035000</v>
      </c>
      <c r="G62" s="277">
        <v>764580.39</v>
      </c>
      <c r="H62" s="276">
        <f t="shared" si="4"/>
        <v>73.872501449275362</v>
      </c>
    </row>
    <row r="63" spans="1:8" ht="47.25" outlineLevel="1" x14ac:dyDescent="0.25">
      <c r="A63" s="182">
        <f t="shared" si="2"/>
        <v>55</v>
      </c>
      <c r="B63" s="280" t="s">
        <v>365</v>
      </c>
      <c r="C63" s="280" t="s">
        <v>879</v>
      </c>
      <c r="D63" s="279" t="s">
        <v>878</v>
      </c>
      <c r="E63" s="278">
        <v>0</v>
      </c>
      <c r="F63" s="278">
        <v>300000</v>
      </c>
      <c r="G63" s="277">
        <v>147636.91</v>
      </c>
      <c r="H63" s="276">
        <f t="shared" si="4"/>
        <v>49.212303333333338</v>
      </c>
    </row>
    <row r="64" spans="1:8" ht="31.5" outlineLevel="1" x14ac:dyDescent="0.25">
      <c r="A64" s="182">
        <f t="shared" si="2"/>
        <v>56</v>
      </c>
      <c r="B64" s="280" t="s">
        <v>365</v>
      </c>
      <c r="C64" s="280" t="s">
        <v>458</v>
      </c>
      <c r="D64" s="279" t="s">
        <v>347</v>
      </c>
      <c r="E64" s="278">
        <v>163900</v>
      </c>
      <c r="F64" s="278">
        <v>163900</v>
      </c>
      <c r="G64" s="277">
        <v>9352.18</v>
      </c>
      <c r="H64" s="276">
        <f t="shared" si="4"/>
        <v>5.7060280658938378</v>
      </c>
    </row>
    <row r="65" spans="1:8" ht="110.25" outlineLevel="1" x14ac:dyDescent="0.25">
      <c r="A65" s="182">
        <f t="shared" si="2"/>
        <v>57</v>
      </c>
      <c r="B65" s="280" t="s">
        <v>365</v>
      </c>
      <c r="C65" s="280" t="s">
        <v>462</v>
      </c>
      <c r="D65" s="279" t="s">
        <v>635</v>
      </c>
      <c r="E65" s="278">
        <v>10000</v>
      </c>
      <c r="F65" s="278">
        <v>10000</v>
      </c>
      <c r="G65" s="277">
        <v>338740.43</v>
      </c>
      <c r="H65" s="276">
        <f t="shared" si="4"/>
        <v>3387.4043000000001</v>
      </c>
    </row>
    <row r="66" spans="1:8" ht="63" outlineLevel="1" x14ac:dyDescent="0.25">
      <c r="A66" s="182">
        <f t="shared" si="2"/>
        <v>58</v>
      </c>
      <c r="B66" s="280" t="s">
        <v>365</v>
      </c>
      <c r="C66" s="280" t="s">
        <v>877</v>
      </c>
      <c r="D66" s="279" t="s">
        <v>876</v>
      </c>
      <c r="E66" s="278">
        <v>0</v>
      </c>
      <c r="F66" s="278">
        <v>2768300</v>
      </c>
      <c r="G66" s="277">
        <v>2768297.66</v>
      </c>
      <c r="H66" s="276">
        <f t="shared" si="4"/>
        <v>99.999915471589063</v>
      </c>
    </row>
    <row r="67" spans="1:8" ht="63" outlineLevel="1" x14ac:dyDescent="0.25">
      <c r="A67" s="182">
        <f t="shared" si="2"/>
        <v>59</v>
      </c>
      <c r="B67" s="280" t="s">
        <v>365</v>
      </c>
      <c r="C67" s="280" t="s">
        <v>875</v>
      </c>
      <c r="D67" s="279" t="s">
        <v>874</v>
      </c>
      <c r="E67" s="278">
        <v>0</v>
      </c>
      <c r="F67" s="278">
        <v>5738300</v>
      </c>
      <c r="G67" s="277">
        <v>5738300</v>
      </c>
      <c r="H67" s="276">
        <f t="shared" si="4"/>
        <v>100</v>
      </c>
    </row>
    <row r="68" spans="1:8" ht="31.5" outlineLevel="1" x14ac:dyDescent="0.25">
      <c r="A68" s="182">
        <f t="shared" si="2"/>
        <v>60</v>
      </c>
      <c r="B68" s="280" t="s">
        <v>365</v>
      </c>
      <c r="C68" s="280" t="s">
        <v>464</v>
      </c>
      <c r="D68" s="279" t="s">
        <v>364</v>
      </c>
      <c r="E68" s="278">
        <v>510000</v>
      </c>
      <c r="F68" s="278">
        <v>510000</v>
      </c>
      <c r="G68" s="277">
        <v>327040.56</v>
      </c>
      <c r="H68" s="276">
        <f t="shared" si="4"/>
        <v>64.125600000000006</v>
      </c>
    </row>
    <row r="69" spans="1:8" x14ac:dyDescent="0.25">
      <c r="A69" s="182">
        <f t="shared" si="2"/>
        <v>61</v>
      </c>
      <c r="B69" s="285" t="s">
        <v>349</v>
      </c>
      <c r="C69" s="347" t="s">
        <v>363</v>
      </c>
      <c r="D69" s="347"/>
      <c r="E69" s="289">
        <f>SUM(E70:E135)</f>
        <v>776655000</v>
      </c>
      <c r="F69" s="289">
        <f>SUM(F70:F135)</f>
        <v>1092224131.8900001</v>
      </c>
      <c r="G69" s="288">
        <f>SUM(G70:G135)</f>
        <v>1079084993.0699999</v>
      </c>
      <c r="H69" s="282">
        <f t="shared" si="4"/>
        <v>98.797029067901647</v>
      </c>
    </row>
    <row r="70" spans="1:8" ht="47.25" outlineLevel="1" x14ac:dyDescent="0.25">
      <c r="A70" s="182">
        <f t="shared" si="2"/>
        <v>62</v>
      </c>
      <c r="B70" s="280" t="s">
        <v>349</v>
      </c>
      <c r="C70" s="280" t="s">
        <v>466</v>
      </c>
      <c r="D70" s="279" t="s">
        <v>467</v>
      </c>
      <c r="E70" s="287">
        <v>251665700</v>
      </c>
      <c r="F70" s="287">
        <v>251665700</v>
      </c>
      <c r="G70" s="286">
        <v>251665700</v>
      </c>
      <c r="H70" s="276">
        <f t="shared" si="4"/>
        <v>100</v>
      </c>
    </row>
    <row r="71" spans="1:8" ht="47.25" outlineLevel="1" x14ac:dyDescent="0.25">
      <c r="A71" s="182">
        <f t="shared" si="2"/>
        <v>63</v>
      </c>
      <c r="B71" s="280" t="s">
        <v>349</v>
      </c>
      <c r="C71" s="280" t="s">
        <v>468</v>
      </c>
      <c r="D71" s="279" t="s">
        <v>362</v>
      </c>
      <c r="E71" s="287">
        <v>23352000</v>
      </c>
      <c r="F71" s="287">
        <v>94152000</v>
      </c>
      <c r="G71" s="286">
        <v>94152000</v>
      </c>
      <c r="H71" s="276">
        <f t="shared" si="4"/>
        <v>100</v>
      </c>
    </row>
    <row r="72" spans="1:8" ht="63" outlineLevel="1" x14ac:dyDescent="0.25">
      <c r="A72" s="182">
        <f t="shared" si="2"/>
        <v>64</v>
      </c>
      <c r="B72" s="280" t="s">
        <v>349</v>
      </c>
      <c r="C72" s="280" t="s">
        <v>609</v>
      </c>
      <c r="D72" s="279" t="s">
        <v>610</v>
      </c>
      <c r="E72" s="287">
        <v>50060600</v>
      </c>
      <c r="F72" s="287">
        <v>50060600</v>
      </c>
      <c r="G72" s="286">
        <v>50060600</v>
      </c>
      <c r="H72" s="276">
        <f t="shared" si="4"/>
        <v>100</v>
      </c>
    </row>
    <row r="73" spans="1:8" ht="78.75" outlineLevel="1" x14ac:dyDescent="0.25">
      <c r="A73" s="182">
        <f t="shared" si="2"/>
        <v>65</v>
      </c>
      <c r="B73" s="280" t="s">
        <v>349</v>
      </c>
      <c r="C73" s="280" t="s">
        <v>469</v>
      </c>
      <c r="D73" s="279" t="s">
        <v>470</v>
      </c>
      <c r="E73" s="287">
        <v>0</v>
      </c>
      <c r="F73" s="287">
        <v>57544900</v>
      </c>
      <c r="G73" s="286">
        <v>57544900</v>
      </c>
      <c r="H73" s="276">
        <f t="shared" si="4"/>
        <v>100</v>
      </c>
    </row>
    <row r="74" spans="1:8" ht="110.25" outlineLevel="1" x14ac:dyDescent="0.25">
      <c r="A74" s="182">
        <f t="shared" ref="A74:A105" si="5">A73+1</f>
        <v>66</v>
      </c>
      <c r="B74" s="280" t="s">
        <v>349</v>
      </c>
      <c r="C74" s="280" t="s">
        <v>873</v>
      </c>
      <c r="D74" s="279" t="s">
        <v>872</v>
      </c>
      <c r="E74" s="287">
        <v>2163200</v>
      </c>
      <c r="F74" s="287">
        <v>1522221.49</v>
      </c>
      <c r="G74" s="286">
        <v>1522221.49</v>
      </c>
      <c r="H74" s="276">
        <f t="shared" si="4"/>
        <v>100</v>
      </c>
    </row>
    <row r="75" spans="1:8" ht="173.25" outlineLevel="1" x14ac:dyDescent="0.25">
      <c r="A75" s="182">
        <f t="shared" si="5"/>
        <v>67</v>
      </c>
      <c r="B75" s="280" t="s">
        <v>349</v>
      </c>
      <c r="C75" s="280" t="s">
        <v>471</v>
      </c>
      <c r="D75" s="281" t="s">
        <v>472</v>
      </c>
      <c r="E75" s="287">
        <v>6702000</v>
      </c>
      <c r="F75" s="287">
        <v>5300005.63</v>
      </c>
      <c r="G75" s="286">
        <v>4988797.4800000004</v>
      </c>
      <c r="H75" s="276">
        <f t="shared" si="4"/>
        <v>94.12815435065869</v>
      </c>
    </row>
    <row r="76" spans="1:8" ht="63" outlineLevel="1" x14ac:dyDescent="0.25">
      <c r="A76" s="182">
        <f t="shared" si="5"/>
        <v>68</v>
      </c>
      <c r="B76" s="280" t="s">
        <v>349</v>
      </c>
      <c r="C76" s="280" t="s">
        <v>473</v>
      </c>
      <c r="D76" s="279" t="s">
        <v>474</v>
      </c>
      <c r="E76" s="287">
        <v>0</v>
      </c>
      <c r="F76" s="287">
        <v>2000700</v>
      </c>
      <c r="G76" s="286">
        <v>2000700</v>
      </c>
      <c r="H76" s="276">
        <f t="shared" si="4"/>
        <v>100</v>
      </c>
    </row>
    <row r="77" spans="1:8" ht="47.25" outlineLevel="1" x14ac:dyDescent="0.25">
      <c r="A77" s="182">
        <f t="shared" si="5"/>
        <v>69</v>
      </c>
      <c r="B77" s="280" t="s">
        <v>349</v>
      </c>
      <c r="C77" s="280" t="s">
        <v>475</v>
      </c>
      <c r="D77" s="279" t="s">
        <v>476</v>
      </c>
      <c r="E77" s="287">
        <v>284000</v>
      </c>
      <c r="F77" s="287">
        <v>288500</v>
      </c>
      <c r="G77" s="286">
        <v>288239.95</v>
      </c>
      <c r="H77" s="276">
        <f t="shared" si="4"/>
        <v>99.909861351819757</v>
      </c>
    </row>
    <row r="78" spans="1:8" ht="63" outlineLevel="1" x14ac:dyDescent="0.25">
      <c r="A78" s="182">
        <f t="shared" si="5"/>
        <v>70</v>
      </c>
      <c r="B78" s="280" t="s">
        <v>349</v>
      </c>
      <c r="C78" s="280" t="s">
        <v>477</v>
      </c>
      <c r="D78" s="279" t="s">
        <v>478</v>
      </c>
      <c r="E78" s="287">
        <v>233800</v>
      </c>
      <c r="F78" s="287">
        <v>210600</v>
      </c>
      <c r="G78" s="286">
        <v>210600</v>
      </c>
      <c r="H78" s="276">
        <f t="shared" si="4"/>
        <v>100</v>
      </c>
    </row>
    <row r="79" spans="1:8" ht="47.25" outlineLevel="1" x14ac:dyDescent="0.25">
      <c r="A79" s="182">
        <f t="shared" si="5"/>
        <v>71</v>
      </c>
      <c r="B79" s="280" t="s">
        <v>349</v>
      </c>
      <c r="C79" s="280" t="s">
        <v>871</v>
      </c>
      <c r="D79" s="279" t="s">
        <v>870</v>
      </c>
      <c r="E79" s="287">
        <v>0</v>
      </c>
      <c r="F79" s="287">
        <v>7807700</v>
      </c>
      <c r="G79" s="286">
        <v>7807700</v>
      </c>
      <c r="H79" s="276">
        <f t="shared" si="4"/>
        <v>100</v>
      </c>
    </row>
    <row r="80" spans="1:8" ht="141.75" outlineLevel="1" x14ac:dyDescent="0.25">
      <c r="A80" s="182">
        <f t="shared" si="5"/>
        <v>72</v>
      </c>
      <c r="B80" s="280" t="s">
        <v>349</v>
      </c>
      <c r="C80" s="280" t="s">
        <v>869</v>
      </c>
      <c r="D80" s="281" t="s">
        <v>868</v>
      </c>
      <c r="E80" s="287">
        <v>0</v>
      </c>
      <c r="F80" s="287">
        <v>900000</v>
      </c>
      <c r="G80" s="286">
        <v>900000</v>
      </c>
      <c r="H80" s="276">
        <f t="shared" si="4"/>
        <v>100</v>
      </c>
    </row>
    <row r="81" spans="1:8" ht="141.75" outlineLevel="1" x14ac:dyDescent="0.25">
      <c r="A81" s="182">
        <f t="shared" si="5"/>
        <v>73</v>
      </c>
      <c r="B81" s="280" t="s">
        <v>349</v>
      </c>
      <c r="C81" s="280" t="s">
        <v>611</v>
      </c>
      <c r="D81" s="281" t="s">
        <v>612</v>
      </c>
      <c r="E81" s="287">
        <v>0</v>
      </c>
      <c r="F81" s="287">
        <v>735800</v>
      </c>
      <c r="G81" s="286">
        <v>735800</v>
      </c>
      <c r="H81" s="276">
        <f t="shared" si="4"/>
        <v>100</v>
      </c>
    </row>
    <row r="82" spans="1:8" ht="78.75" outlineLevel="1" x14ac:dyDescent="0.25">
      <c r="A82" s="182">
        <f t="shared" si="5"/>
        <v>74</v>
      </c>
      <c r="B82" s="280" t="s">
        <v>349</v>
      </c>
      <c r="C82" s="280" t="s">
        <v>613</v>
      </c>
      <c r="D82" s="279" t="s">
        <v>614</v>
      </c>
      <c r="E82" s="287">
        <v>0</v>
      </c>
      <c r="F82" s="287">
        <v>2200000</v>
      </c>
      <c r="G82" s="286">
        <v>2200000</v>
      </c>
      <c r="H82" s="276">
        <f t="shared" si="4"/>
        <v>100</v>
      </c>
    </row>
    <row r="83" spans="1:8" ht="47.25" outlineLevel="1" x14ac:dyDescent="0.25">
      <c r="A83" s="182">
        <f t="shared" si="5"/>
        <v>75</v>
      </c>
      <c r="B83" s="280" t="s">
        <v>349</v>
      </c>
      <c r="C83" s="280" t="s">
        <v>479</v>
      </c>
      <c r="D83" s="279" t="s">
        <v>615</v>
      </c>
      <c r="E83" s="287">
        <v>461600</v>
      </c>
      <c r="F83" s="287">
        <v>461600</v>
      </c>
      <c r="G83" s="286">
        <v>461600</v>
      </c>
      <c r="H83" s="276">
        <f t="shared" si="4"/>
        <v>100</v>
      </c>
    </row>
    <row r="84" spans="1:8" ht="78.75" outlineLevel="1" x14ac:dyDescent="0.25">
      <c r="A84" s="182">
        <f t="shared" si="5"/>
        <v>76</v>
      </c>
      <c r="B84" s="280" t="s">
        <v>349</v>
      </c>
      <c r="C84" s="280" t="s">
        <v>616</v>
      </c>
      <c r="D84" s="279" t="s">
        <v>617</v>
      </c>
      <c r="E84" s="287">
        <v>0</v>
      </c>
      <c r="F84" s="287">
        <v>1078300</v>
      </c>
      <c r="G84" s="286">
        <v>1078300</v>
      </c>
      <c r="H84" s="276">
        <f t="shared" si="4"/>
        <v>100</v>
      </c>
    </row>
    <row r="85" spans="1:8" ht="63" outlineLevel="1" x14ac:dyDescent="0.25">
      <c r="A85" s="182">
        <f t="shared" si="5"/>
        <v>77</v>
      </c>
      <c r="B85" s="280" t="s">
        <v>349</v>
      </c>
      <c r="C85" s="280" t="s">
        <v>480</v>
      </c>
      <c r="D85" s="279" t="s">
        <v>361</v>
      </c>
      <c r="E85" s="287">
        <v>268700</v>
      </c>
      <c r="F85" s="287">
        <v>268700</v>
      </c>
      <c r="G85" s="286">
        <v>268700</v>
      </c>
      <c r="H85" s="276">
        <f t="shared" si="4"/>
        <v>100</v>
      </c>
    </row>
    <row r="86" spans="1:8" ht="63" outlineLevel="1" x14ac:dyDescent="0.25">
      <c r="A86" s="182">
        <f t="shared" si="5"/>
        <v>78</v>
      </c>
      <c r="B86" s="280" t="s">
        <v>349</v>
      </c>
      <c r="C86" s="280" t="s">
        <v>618</v>
      </c>
      <c r="D86" s="279" t="s">
        <v>619</v>
      </c>
      <c r="E86" s="287">
        <v>0</v>
      </c>
      <c r="F86" s="287">
        <v>2897730</v>
      </c>
      <c r="G86" s="286">
        <v>2518021.5299999998</v>
      </c>
      <c r="H86" s="276">
        <f t="shared" si="4"/>
        <v>86.896347485790599</v>
      </c>
    </row>
    <row r="87" spans="1:8" ht="78.75" outlineLevel="1" x14ac:dyDescent="0.25">
      <c r="A87" s="182">
        <f t="shared" si="5"/>
        <v>79</v>
      </c>
      <c r="B87" s="280" t="s">
        <v>349</v>
      </c>
      <c r="C87" s="280" t="s">
        <v>481</v>
      </c>
      <c r="D87" s="279" t="s">
        <v>482</v>
      </c>
      <c r="E87" s="287">
        <v>2932500</v>
      </c>
      <c r="F87" s="287">
        <v>2932500</v>
      </c>
      <c r="G87" s="286">
        <v>2932197.15</v>
      </c>
      <c r="H87" s="276">
        <f t="shared" si="4"/>
        <v>99.989672634271102</v>
      </c>
    </row>
    <row r="88" spans="1:8" ht="94.5" outlineLevel="1" x14ac:dyDescent="0.25">
      <c r="A88" s="182">
        <f t="shared" si="5"/>
        <v>80</v>
      </c>
      <c r="B88" s="280" t="s">
        <v>349</v>
      </c>
      <c r="C88" s="280" t="s">
        <v>867</v>
      </c>
      <c r="D88" s="279" t="s">
        <v>866</v>
      </c>
      <c r="E88" s="287">
        <v>1461000</v>
      </c>
      <c r="F88" s="287">
        <v>1948000</v>
      </c>
      <c r="G88" s="286">
        <v>1947351.37</v>
      </c>
      <c r="H88" s="276">
        <f t="shared" si="4"/>
        <v>99.96670277207393</v>
      </c>
    </row>
    <row r="89" spans="1:8" ht="110.25" outlineLevel="1" x14ac:dyDescent="0.25">
      <c r="A89" s="182">
        <f t="shared" si="5"/>
        <v>81</v>
      </c>
      <c r="B89" s="280" t="s">
        <v>349</v>
      </c>
      <c r="C89" s="280" t="s">
        <v>865</v>
      </c>
      <c r="D89" s="279" t="s">
        <v>864</v>
      </c>
      <c r="E89" s="287">
        <v>0</v>
      </c>
      <c r="F89" s="287">
        <v>4340000</v>
      </c>
      <c r="G89" s="286">
        <v>3400000</v>
      </c>
      <c r="H89" s="276">
        <f t="shared" si="4"/>
        <v>78.341013824884797</v>
      </c>
    </row>
    <row r="90" spans="1:8" ht="63" outlineLevel="1" x14ac:dyDescent="0.25">
      <c r="A90" s="182">
        <f t="shared" si="5"/>
        <v>82</v>
      </c>
      <c r="B90" s="280" t="s">
        <v>349</v>
      </c>
      <c r="C90" s="280" t="s">
        <v>483</v>
      </c>
      <c r="D90" s="279" t="s">
        <v>484</v>
      </c>
      <c r="E90" s="287">
        <v>612700</v>
      </c>
      <c r="F90" s="287">
        <v>612700</v>
      </c>
      <c r="G90" s="286">
        <v>589617.5</v>
      </c>
      <c r="H90" s="276">
        <f t="shared" si="4"/>
        <v>96.232658723682064</v>
      </c>
    </row>
    <row r="91" spans="1:8" ht="78.75" outlineLevel="1" x14ac:dyDescent="0.25">
      <c r="A91" s="182">
        <f t="shared" si="5"/>
        <v>83</v>
      </c>
      <c r="B91" s="280" t="s">
        <v>349</v>
      </c>
      <c r="C91" s="280" t="s">
        <v>863</v>
      </c>
      <c r="D91" s="279" t="s">
        <v>862</v>
      </c>
      <c r="E91" s="287">
        <v>8700000</v>
      </c>
      <c r="F91" s="287">
        <v>8700000</v>
      </c>
      <c r="G91" s="286">
        <v>8700000</v>
      </c>
      <c r="H91" s="276">
        <f t="shared" si="4"/>
        <v>100</v>
      </c>
    </row>
    <row r="92" spans="1:8" ht="110.25" outlineLevel="1" x14ac:dyDescent="0.25">
      <c r="A92" s="182">
        <f t="shared" si="5"/>
        <v>84</v>
      </c>
      <c r="B92" s="280" t="s">
        <v>349</v>
      </c>
      <c r="C92" s="280" t="s">
        <v>861</v>
      </c>
      <c r="D92" s="281" t="s">
        <v>860</v>
      </c>
      <c r="E92" s="287">
        <v>0</v>
      </c>
      <c r="F92" s="287">
        <v>3150000</v>
      </c>
      <c r="G92" s="286">
        <v>3150000</v>
      </c>
      <c r="H92" s="276">
        <f t="shared" si="4"/>
        <v>100</v>
      </c>
    </row>
    <row r="93" spans="1:8" ht="78.75" outlineLevel="1" x14ac:dyDescent="0.25">
      <c r="A93" s="182">
        <f t="shared" si="5"/>
        <v>85</v>
      </c>
      <c r="B93" s="280" t="s">
        <v>349</v>
      </c>
      <c r="C93" s="280" t="s">
        <v>859</v>
      </c>
      <c r="D93" s="279" t="s">
        <v>858</v>
      </c>
      <c r="E93" s="287">
        <v>0</v>
      </c>
      <c r="F93" s="287">
        <v>200700.17</v>
      </c>
      <c r="G93" s="286">
        <v>84293.98</v>
      </c>
      <c r="H93" s="276">
        <f t="shared" ref="H93:H124" si="6">G93/F93*100</f>
        <v>41.999954459430697</v>
      </c>
    </row>
    <row r="94" spans="1:8" ht="110.25" outlineLevel="1" x14ac:dyDescent="0.25">
      <c r="A94" s="182">
        <f t="shared" si="5"/>
        <v>86</v>
      </c>
      <c r="B94" s="280" t="s">
        <v>349</v>
      </c>
      <c r="C94" s="280" t="s">
        <v>485</v>
      </c>
      <c r="D94" s="279" t="s">
        <v>360</v>
      </c>
      <c r="E94" s="287">
        <v>0</v>
      </c>
      <c r="F94" s="287">
        <v>9900000</v>
      </c>
      <c r="G94" s="286">
        <v>9323254.3699999992</v>
      </c>
      <c r="H94" s="276">
        <f t="shared" si="6"/>
        <v>94.174286565656558</v>
      </c>
    </row>
    <row r="95" spans="1:8" ht="110.25" outlineLevel="1" x14ac:dyDescent="0.25">
      <c r="A95" s="182">
        <f t="shared" si="5"/>
        <v>87</v>
      </c>
      <c r="B95" s="280" t="s">
        <v>349</v>
      </c>
      <c r="C95" s="280" t="s">
        <v>486</v>
      </c>
      <c r="D95" s="279" t="s">
        <v>359</v>
      </c>
      <c r="E95" s="287">
        <v>1387900</v>
      </c>
      <c r="F95" s="287">
        <v>1500400</v>
      </c>
      <c r="G95" s="286">
        <v>1500400</v>
      </c>
      <c r="H95" s="276">
        <f t="shared" si="6"/>
        <v>100</v>
      </c>
    </row>
    <row r="96" spans="1:8" ht="330.75" outlineLevel="1" x14ac:dyDescent="0.25">
      <c r="A96" s="182">
        <f t="shared" si="5"/>
        <v>88</v>
      </c>
      <c r="B96" s="280" t="s">
        <v>349</v>
      </c>
      <c r="C96" s="280" t="s">
        <v>487</v>
      </c>
      <c r="D96" s="281" t="s">
        <v>358</v>
      </c>
      <c r="E96" s="287">
        <v>24576500</v>
      </c>
      <c r="F96" s="287">
        <v>27749900</v>
      </c>
      <c r="G96" s="286">
        <v>27749900</v>
      </c>
      <c r="H96" s="276">
        <f t="shared" si="6"/>
        <v>100</v>
      </c>
    </row>
    <row r="97" spans="1:8" ht="346.5" outlineLevel="1" x14ac:dyDescent="0.25">
      <c r="A97" s="182">
        <f t="shared" si="5"/>
        <v>89</v>
      </c>
      <c r="B97" s="280" t="s">
        <v>349</v>
      </c>
      <c r="C97" s="280" t="s">
        <v>488</v>
      </c>
      <c r="D97" s="281" t="s">
        <v>357</v>
      </c>
      <c r="E97" s="287">
        <v>39601300</v>
      </c>
      <c r="F97" s="287">
        <v>39549900</v>
      </c>
      <c r="G97" s="286">
        <v>39549900</v>
      </c>
      <c r="H97" s="276">
        <f t="shared" si="6"/>
        <v>100</v>
      </c>
    </row>
    <row r="98" spans="1:8" ht="126" outlineLevel="1" x14ac:dyDescent="0.25">
      <c r="A98" s="182">
        <f t="shared" si="5"/>
        <v>90</v>
      </c>
      <c r="B98" s="280" t="s">
        <v>349</v>
      </c>
      <c r="C98" s="280" t="s">
        <v>489</v>
      </c>
      <c r="D98" s="281" t="s">
        <v>356</v>
      </c>
      <c r="E98" s="287">
        <v>62200</v>
      </c>
      <c r="F98" s="287">
        <v>112400</v>
      </c>
      <c r="G98" s="286">
        <v>112400</v>
      </c>
      <c r="H98" s="276">
        <f t="shared" si="6"/>
        <v>100</v>
      </c>
    </row>
    <row r="99" spans="1:8" ht="94.5" outlineLevel="1" x14ac:dyDescent="0.25">
      <c r="A99" s="182">
        <f t="shared" si="5"/>
        <v>91</v>
      </c>
      <c r="B99" s="280" t="s">
        <v>349</v>
      </c>
      <c r="C99" s="280" t="s">
        <v>490</v>
      </c>
      <c r="D99" s="279" t="s">
        <v>491</v>
      </c>
      <c r="E99" s="287">
        <v>83100</v>
      </c>
      <c r="F99" s="287">
        <v>94600</v>
      </c>
      <c r="G99" s="286">
        <v>94600</v>
      </c>
      <c r="H99" s="276">
        <f t="shared" si="6"/>
        <v>100</v>
      </c>
    </row>
    <row r="100" spans="1:8" ht="110.25" outlineLevel="1" x14ac:dyDescent="0.25">
      <c r="A100" s="182">
        <f t="shared" si="5"/>
        <v>92</v>
      </c>
      <c r="B100" s="280" t="s">
        <v>349</v>
      </c>
      <c r="C100" s="280" t="s">
        <v>492</v>
      </c>
      <c r="D100" s="279" t="s">
        <v>493</v>
      </c>
      <c r="E100" s="287">
        <v>4675200</v>
      </c>
      <c r="F100" s="287">
        <v>5050200</v>
      </c>
      <c r="G100" s="286">
        <v>5050200</v>
      </c>
      <c r="H100" s="276">
        <f t="shared" si="6"/>
        <v>100</v>
      </c>
    </row>
    <row r="101" spans="1:8" ht="126" outlineLevel="1" x14ac:dyDescent="0.25">
      <c r="A101" s="182">
        <f t="shared" si="5"/>
        <v>93</v>
      </c>
      <c r="B101" s="280" t="s">
        <v>349</v>
      </c>
      <c r="C101" s="280" t="s">
        <v>494</v>
      </c>
      <c r="D101" s="281" t="s">
        <v>620</v>
      </c>
      <c r="E101" s="287">
        <v>658100</v>
      </c>
      <c r="F101" s="287">
        <v>665600</v>
      </c>
      <c r="G101" s="286">
        <v>665600</v>
      </c>
      <c r="H101" s="276">
        <f t="shared" si="6"/>
        <v>100</v>
      </c>
    </row>
    <row r="102" spans="1:8" ht="78.75" outlineLevel="1" x14ac:dyDescent="0.25">
      <c r="A102" s="182">
        <f t="shared" si="5"/>
        <v>94</v>
      </c>
      <c r="B102" s="280" t="s">
        <v>349</v>
      </c>
      <c r="C102" s="280" t="s">
        <v>495</v>
      </c>
      <c r="D102" s="279" t="s">
        <v>621</v>
      </c>
      <c r="E102" s="287">
        <v>2300000</v>
      </c>
      <c r="F102" s="287">
        <v>2450000</v>
      </c>
      <c r="G102" s="286">
        <v>2450000</v>
      </c>
      <c r="H102" s="276">
        <f t="shared" si="6"/>
        <v>100</v>
      </c>
    </row>
    <row r="103" spans="1:8" ht="204.75" outlineLevel="1" x14ac:dyDescent="0.25">
      <c r="A103" s="182">
        <f t="shared" si="5"/>
        <v>95</v>
      </c>
      <c r="B103" s="280" t="s">
        <v>349</v>
      </c>
      <c r="C103" s="280" t="s">
        <v>496</v>
      </c>
      <c r="D103" s="281" t="s">
        <v>622</v>
      </c>
      <c r="E103" s="287">
        <v>118600</v>
      </c>
      <c r="F103" s="287">
        <v>85700</v>
      </c>
      <c r="G103" s="286">
        <v>85078</v>
      </c>
      <c r="H103" s="276">
        <f t="shared" si="6"/>
        <v>99.274212368728115</v>
      </c>
    </row>
    <row r="104" spans="1:8" ht="236.25" outlineLevel="1" x14ac:dyDescent="0.25">
      <c r="A104" s="182">
        <f t="shared" si="5"/>
        <v>96</v>
      </c>
      <c r="B104" s="280" t="s">
        <v>349</v>
      </c>
      <c r="C104" s="280" t="s">
        <v>497</v>
      </c>
      <c r="D104" s="281" t="s">
        <v>355</v>
      </c>
      <c r="E104" s="287">
        <v>183915700</v>
      </c>
      <c r="F104" s="287">
        <v>203251300</v>
      </c>
      <c r="G104" s="286">
        <v>203251300</v>
      </c>
      <c r="H104" s="276">
        <f t="shared" si="6"/>
        <v>100</v>
      </c>
    </row>
    <row r="105" spans="1:8" ht="126" outlineLevel="1" x14ac:dyDescent="0.25">
      <c r="A105" s="182">
        <f t="shared" si="5"/>
        <v>97</v>
      </c>
      <c r="B105" s="280" t="s">
        <v>349</v>
      </c>
      <c r="C105" s="280" t="s">
        <v>498</v>
      </c>
      <c r="D105" s="281" t="s">
        <v>623</v>
      </c>
      <c r="E105" s="287">
        <v>10606800</v>
      </c>
      <c r="F105" s="287">
        <v>4286600</v>
      </c>
      <c r="G105" s="286">
        <v>3193100</v>
      </c>
      <c r="H105" s="276">
        <f t="shared" si="6"/>
        <v>74.490272010451179</v>
      </c>
    </row>
    <row r="106" spans="1:8" ht="94.5" outlineLevel="1" x14ac:dyDescent="0.25">
      <c r="A106" s="182">
        <f t="shared" ref="A106:A139" si="7">A105+1</f>
        <v>98</v>
      </c>
      <c r="B106" s="280" t="s">
        <v>349</v>
      </c>
      <c r="C106" s="280" t="s">
        <v>499</v>
      </c>
      <c r="D106" s="279" t="s">
        <v>354</v>
      </c>
      <c r="E106" s="287">
        <v>37077500</v>
      </c>
      <c r="F106" s="287">
        <v>33000000</v>
      </c>
      <c r="G106" s="286">
        <v>33000000</v>
      </c>
      <c r="H106" s="276">
        <f t="shared" si="6"/>
        <v>100</v>
      </c>
    </row>
    <row r="107" spans="1:8" ht="204.75" outlineLevel="1" x14ac:dyDescent="0.25">
      <c r="A107" s="182">
        <f t="shared" si="7"/>
        <v>99</v>
      </c>
      <c r="B107" s="280" t="s">
        <v>349</v>
      </c>
      <c r="C107" s="280" t="s">
        <v>624</v>
      </c>
      <c r="D107" s="281" t="s">
        <v>501</v>
      </c>
      <c r="E107" s="287">
        <v>6464500</v>
      </c>
      <c r="F107" s="287">
        <v>5702857.4800000004</v>
      </c>
      <c r="G107" s="286">
        <v>5694799.6799999997</v>
      </c>
      <c r="H107" s="276">
        <f t="shared" si="6"/>
        <v>99.858705920176689</v>
      </c>
    </row>
    <row r="108" spans="1:8" ht="283.5" outlineLevel="1" x14ac:dyDescent="0.25">
      <c r="A108" s="182">
        <f t="shared" si="7"/>
        <v>100</v>
      </c>
      <c r="B108" s="280" t="s">
        <v>349</v>
      </c>
      <c r="C108" s="280" t="s">
        <v>500</v>
      </c>
      <c r="D108" s="281" t="s">
        <v>625</v>
      </c>
      <c r="E108" s="287">
        <v>46639300</v>
      </c>
      <c r="F108" s="287">
        <v>56062540</v>
      </c>
      <c r="G108" s="286">
        <v>56062540</v>
      </c>
      <c r="H108" s="276">
        <f t="shared" si="6"/>
        <v>100</v>
      </c>
    </row>
    <row r="109" spans="1:8" ht="110.25" outlineLevel="1" x14ac:dyDescent="0.25">
      <c r="A109" s="182">
        <f t="shared" si="7"/>
        <v>101</v>
      </c>
      <c r="B109" s="280" t="s">
        <v>349</v>
      </c>
      <c r="C109" s="280" t="s">
        <v>502</v>
      </c>
      <c r="D109" s="279" t="s">
        <v>626</v>
      </c>
      <c r="E109" s="287">
        <v>19498100</v>
      </c>
      <c r="F109" s="287">
        <v>19498100</v>
      </c>
      <c r="G109" s="286">
        <v>19498100</v>
      </c>
      <c r="H109" s="276">
        <f t="shared" si="6"/>
        <v>100</v>
      </c>
    </row>
    <row r="110" spans="1:8" ht="110.25" outlineLevel="1" x14ac:dyDescent="0.25">
      <c r="A110" s="182">
        <f t="shared" si="7"/>
        <v>102</v>
      </c>
      <c r="B110" s="280" t="s">
        <v>349</v>
      </c>
      <c r="C110" s="280" t="s">
        <v>503</v>
      </c>
      <c r="D110" s="279" t="s">
        <v>353</v>
      </c>
      <c r="E110" s="287">
        <v>919700</v>
      </c>
      <c r="F110" s="287">
        <v>994700</v>
      </c>
      <c r="G110" s="286">
        <v>994700</v>
      </c>
      <c r="H110" s="276">
        <f t="shared" si="6"/>
        <v>100</v>
      </c>
    </row>
    <row r="111" spans="1:8" ht="173.25" outlineLevel="1" x14ac:dyDescent="0.25">
      <c r="A111" s="182">
        <f t="shared" si="7"/>
        <v>103</v>
      </c>
      <c r="B111" s="280" t="s">
        <v>349</v>
      </c>
      <c r="C111" s="280" t="s">
        <v>504</v>
      </c>
      <c r="D111" s="281" t="s">
        <v>352</v>
      </c>
      <c r="E111" s="287">
        <v>35183100</v>
      </c>
      <c r="F111" s="287">
        <v>38994700</v>
      </c>
      <c r="G111" s="286">
        <v>38994700</v>
      </c>
      <c r="H111" s="276">
        <f t="shared" si="6"/>
        <v>100</v>
      </c>
    </row>
    <row r="112" spans="1:8" ht="94.5" outlineLevel="1" x14ac:dyDescent="0.25">
      <c r="A112" s="182">
        <f t="shared" si="7"/>
        <v>104</v>
      </c>
      <c r="B112" s="280" t="s">
        <v>349</v>
      </c>
      <c r="C112" s="280" t="s">
        <v>505</v>
      </c>
      <c r="D112" s="279" t="s">
        <v>351</v>
      </c>
      <c r="E112" s="287">
        <v>3469900</v>
      </c>
      <c r="F112" s="287">
        <v>2953000</v>
      </c>
      <c r="G112" s="286">
        <v>2952962.22</v>
      </c>
      <c r="H112" s="276">
        <f t="shared" si="6"/>
        <v>99.998720623095167</v>
      </c>
    </row>
    <row r="113" spans="1:8" ht="173.25" outlineLevel="1" x14ac:dyDescent="0.25">
      <c r="A113" s="182">
        <f t="shared" si="7"/>
        <v>105</v>
      </c>
      <c r="B113" s="280" t="s">
        <v>349</v>
      </c>
      <c r="C113" s="280" t="s">
        <v>506</v>
      </c>
      <c r="D113" s="281" t="s">
        <v>507</v>
      </c>
      <c r="E113" s="287">
        <v>21000</v>
      </c>
      <c r="F113" s="287">
        <v>29900</v>
      </c>
      <c r="G113" s="286">
        <v>29900</v>
      </c>
      <c r="H113" s="276">
        <f t="shared" si="6"/>
        <v>100</v>
      </c>
    </row>
    <row r="114" spans="1:8" ht="110.25" outlineLevel="1" x14ac:dyDescent="0.25">
      <c r="A114" s="182">
        <f t="shared" si="7"/>
        <v>106</v>
      </c>
      <c r="B114" s="280" t="s">
        <v>349</v>
      </c>
      <c r="C114" s="280" t="s">
        <v>508</v>
      </c>
      <c r="D114" s="279" t="s">
        <v>509</v>
      </c>
      <c r="E114" s="287">
        <v>1220800</v>
      </c>
      <c r="F114" s="287">
        <v>26000</v>
      </c>
      <c r="G114" s="286">
        <v>22500</v>
      </c>
      <c r="H114" s="276">
        <f t="shared" si="6"/>
        <v>86.538461538461547</v>
      </c>
    </row>
    <row r="115" spans="1:8" ht="63" outlineLevel="1" x14ac:dyDescent="0.25">
      <c r="A115" s="182">
        <f t="shared" si="7"/>
        <v>107</v>
      </c>
      <c r="B115" s="280" t="s">
        <v>349</v>
      </c>
      <c r="C115" s="280" t="s">
        <v>510</v>
      </c>
      <c r="D115" s="279" t="s">
        <v>627</v>
      </c>
      <c r="E115" s="287">
        <v>3422100</v>
      </c>
      <c r="F115" s="287">
        <v>3972600</v>
      </c>
      <c r="G115" s="286">
        <v>3972600</v>
      </c>
      <c r="H115" s="276">
        <f t="shared" si="6"/>
        <v>100</v>
      </c>
    </row>
    <row r="116" spans="1:8" ht="94.5" outlineLevel="1" x14ac:dyDescent="0.25">
      <c r="A116" s="182">
        <f t="shared" si="7"/>
        <v>108</v>
      </c>
      <c r="B116" s="280" t="s">
        <v>349</v>
      </c>
      <c r="C116" s="280" t="s">
        <v>511</v>
      </c>
      <c r="D116" s="279" t="s">
        <v>350</v>
      </c>
      <c r="E116" s="287">
        <v>1000</v>
      </c>
      <c r="F116" s="287">
        <v>10500</v>
      </c>
      <c r="G116" s="286">
        <v>10500</v>
      </c>
      <c r="H116" s="276">
        <f t="shared" si="6"/>
        <v>100</v>
      </c>
    </row>
    <row r="117" spans="1:8" ht="267.75" outlineLevel="1" x14ac:dyDescent="0.25">
      <c r="A117" s="182">
        <f t="shared" si="7"/>
        <v>109</v>
      </c>
      <c r="B117" s="280" t="s">
        <v>349</v>
      </c>
      <c r="C117" s="280" t="s">
        <v>512</v>
      </c>
      <c r="D117" s="281" t="s">
        <v>628</v>
      </c>
      <c r="E117" s="287">
        <v>0</v>
      </c>
      <c r="F117" s="287">
        <v>47184372.979999997</v>
      </c>
      <c r="G117" s="286">
        <v>46782171.060000002</v>
      </c>
      <c r="H117" s="276">
        <f t="shared" si="6"/>
        <v>99.147595073117799</v>
      </c>
    </row>
    <row r="118" spans="1:8" ht="157.5" outlineLevel="1" x14ac:dyDescent="0.25">
      <c r="A118" s="182">
        <f t="shared" si="7"/>
        <v>110</v>
      </c>
      <c r="B118" s="280" t="s">
        <v>349</v>
      </c>
      <c r="C118" s="280" t="s">
        <v>513</v>
      </c>
      <c r="D118" s="281" t="s">
        <v>629</v>
      </c>
      <c r="E118" s="287">
        <v>5854800</v>
      </c>
      <c r="F118" s="287">
        <v>6108550</v>
      </c>
      <c r="G118" s="286">
        <v>6108550</v>
      </c>
      <c r="H118" s="276">
        <f t="shared" si="6"/>
        <v>100</v>
      </c>
    </row>
    <row r="119" spans="1:8" ht="157.5" outlineLevel="1" x14ac:dyDescent="0.25">
      <c r="A119" s="182">
        <f t="shared" si="7"/>
        <v>111</v>
      </c>
      <c r="B119" s="280" t="s">
        <v>349</v>
      </c>
      <c r="C119" s="280" t="s">
        <v>857</v>
      </c>
      <c r="D119" s="281" t="s">
        <v>856</v>
      </c>
      <c r="E119" s="287">
        <v>0</v>
      </c>
      <c r="F119" s="287">
        <v>297732.59999999998</v>
      </c>
      <c r="G119" s="286">
        <v>297732.51</v>
      </c>
      <c r="H119" s="276">
        <f t="shared" si="6"/>
        <v>99.999969771533259</v>
      </c>
    </row>
    <row r="120" spans="1:8" ht="94.5" outlineLevel="1" x14ac:dyDescent="0.25">
      <c r="A120" s="182">
        <f t="shared" si="7"/>
        <v>112</v>
      </c>
      <c r="B120" s="280" t="s">
        <v>349</v>
      </c>
      <c r="C120" s="280" t="s">
        <v>630</v>
      </c>
      <c r="D120" s="279" t="s">
        <v>631</v>
      </c>
      <c r="E120" s="287">
        <v>0</v>
      </c>
      <c r="F120" s="287">
        <v>3086600</v>
      </c>
      <c r="G120" s="286">
        <v>3085766.35</v>
      </c>
      <c r="H120" s="276">
        <f t="shared" si="6"/>
        <v>99.972991317307063</v>
      </c>
    </row>
    <row r="121" spans="1:8" ht="94.5" outlineLevel="1" x14ac:dyDescent="0.25">
      <c r="A121" s="182">
        <f t="shared" si="7"/>
        <v>113</v>
      </c>
      <c r="B121" s="280" t="s">
        <v>349</v>
      </c>
      <c r="C121" s="280" t="s">
        <v>514</v>
      </c>
      <c r="D121" s="279" t="s">
        <v>515</v>
      </c>
      <c r="E121" s="287">
        <v>0</v>
      </c>
      <c r="F121" s="287">
        <v>24244400</v>
      </c>
      <c r="G121" s="286">
        <v>24014752.77</v>
      </c>
      <c r="H121" s="276">
        <f t="shared" si="6"/>
        <v>99.052782374486483</v>
      </c>
    </row>
    <row r="122" spans="1:8" ht="94.5" outlineLevel="1" x14ac:dyDescent="0.25">
      <c r="A122" s="182">
        <f t="shared" si="7"/>
        <v>114</v>
      </c>
      <c r="B122" s="280" t="s">
        <v>349</v>
      </c>
      <c r="C122" s="280" t="s">
        <v>516</v>
      </c>
      <c r="D122" s="279" t="s">
        <v>517</v>
      </c>
      <c r="E122" s="287">
        <v>0</v>
      </c>
      <c r="F122" s="287">
        <v>150000</v>
      </c>
      <c r="G122" s="286">
        <v>150000</v>
      </c>
      <c r="H122" s="276">
        <f t="shared" si="6"/>
        <v>100</v>
      </c>
    </row>
    <row r="123" spans="1:8" ht="126" outlineLevel="1" x14ac:dyDescent="0.25">
      <c r="A123" s="182">
        <f t="shared" si="7"/>
        <v>115</v>
      </c>
      <c r="B123" s="280" t="s">
        <v>349</v>
      </c>
      <c r="C123" s="280" t="s">
        <v>518</v>
      </c>
      <c r="D123" s="281" t="s">
        <v>855</v>
      </c>
      <c r="E123" s="287">
        <v>0</v>
      </c>
      <c r="F123" s="287">
        <v>786700</v>
      </c>
      <c r="G123" s="286">
        <v>660000</v>
      </c>
      <c r="H123" s="276">
        <f t="shared" si="6"/>
        <v>83.894750222448195</v>
      </c>
    </row>
    <row r="124" spans="1:8" ht="63" outlineLevel="1" x14ac:dyDescent="0.25">
      <c r="A124" s="182">
        <f t="shared" si="7"/>
        <v>116</v>
      </c>
      <c r="B124" s="280" t="s">
        <v>349</v>
      </c>
      <c r="C124" s="280" t="s">
        <v>519</v>
      </c>
      <c r="D124" s="279" t="s">
        <v>632</v>
      </c>
      <c r="E124" s="287">
        <v>0</v>
      </c>
      <c r="F124" s="287">
        <v>40511951.840000004</v>
      </c>
      <c r="G124" s="286">
        <v>38495125.350000001</v>
      </c>
      <c r="H124" s="276">
        <f t="shared" si="6"/>
        <v>95.021650652712665</v>
      </c>
    </row>
    <row r="125" spans="1:8" ht="94.5" outlineLevel="1" x14ac:dyDescent="0.25">
      <c r="A125" s="182">
        <f t="shared" si="7"/>
        <v>117</v>
      </c>
      <c r="B125" s="280" t="s">
        <v>349</v>
      </c>
      <c r="C125" s="280" t="s">
        <v>854</v>
      </c>
      <c r="D125" s="279" t="s">
        <v>853</v>
      </c>
      <c r="E125" s="287">
        <v>0</v>
      </c>
      <c r="F125" s="287">
        <v>1531900</v>
      </c>
      <c r="G125" s="286">
        <v>1531900</v>
      </c>
      <c r="H125" s="276">
        <f t="shared" ref="H125:H136" si="8">G125/F125*100</f>
        <v>100</v>
      </c>
    </row>
    <row r="126" spans="1:8" ht="78.75" outlineLevel="1" x14ac:dyDescent="0.25">
      <c r="A126" s="182">
        <f t="shared" si="7"/>
        <v>118</v>
      </c>
      <c r="B126" s="280" t="s">
        <v>349</v>
      </c>
      <c r="C126" s="280" t="s">
        <v>520</v>
      </c>
      <c r="D126" s="279" t="s">
        <v>521</v>
      </c>
      <c r="E126" s="287">
        <v>0</v>
      </c>
      <c r="F126" s="287">
        <v>30000</v>
      </c>
      <c r="G126" s="286">
        <v>30000</v>
      </c>
      <c r="H126" s="276">
        <f t="shared" si="8"/>
        <v>100</v>
      </c>
    </row>
    <row r="127" spans="1:8" ht="63" outlineLevel="1" x14ac:dyDescent="0.25">
      <c r="A127" s="182">
        <f t="shared" si="7"/>
        <v>119</v>
      </c>
      <c r="B127" s="280" t="s">
        <v>349</v>
      </c>
      <c r="C127" s="280" t="s">
        <v>522</v>
      </c>
      <c r="D127" s="279" t="s">
        <v>523</v>
      </c>
      <c r="E127" s="287">
        <v>0</v>
      </c>
      <c r="F127" s="287">
        <v>2574700</v>
      </c>
      <c r="G127" s="286">
        <v>2574700</v>
      </c>
      <c r="H127" s="276">
        <f t="shared" si="8"/>
        <v>100</v>
      </c>
    </row>
    <row r="128" spans="1:8" ht="63" outlineLevel="1" x14ac:dyDescent="0.25">
      <c r="A128" s="182">
        <f t="shared" si="7"/>
        <v>120</v>
      </c>
      <c r="B128" s="280" t="s">
        <v>349</v>
      </c>
      <c r="C128" s="280" t="s">
        <v>524</v>
      </c>
      <c r="D128" s="279" t="s">
        <v>525</v>
      </c>
      <c r="E128" s="287">
        <v>0</v>
      </c>
      <c r="F128" s="287">
        <v>332500</v>
      </c>
      <c r="G128" s="286">
        <v>332500</v>
      </c>
      <c r="H128" s="276">
        <f t="shared" si="8"/>
        <v>100</v>
      </c>
    </row>
    <row r="129" spans="1:8" ht="78.75" outlineLevel="1" x14ac:dyDescent="0.25">
      <c r="A129" s="182">
        <f t="shared" si="7"/>
        <v>121</v>
      </c>
      <c r="B129" s="280" t="s">
        <v>349</v>
      </c>
      <c r="C129" s="280" t="s">
        <v>852</v>
      </c>
      <c r="D129" s="279" t="s">
        <v>851</v>
      </c>
      <c r="E129" s="287">
        <v>0</v>
      </c>
      <c r="F129" s="287">
        <v>2250000</v>
      </c>
      <c r="G129" s="286">
        <v>2250000</v>
      </c>
      <c r="H129" s="276">
        <f t="shared" si="8"/>
        <v>100</v>
      </c>
    </row>
    <row r="130" spans="1:8" ht="141.75" outlineLevel="1" x14ac:dyDescent="0.25">
      <c r="A130" s="182">
        <f t="shared" si="7"/>
        <v>122</v>
      </c>
      <c r="B130" s="280" t="s">
        <v>349</v>
      </c>
      <c r="C130" s="280" t="s">
        <v>526</v>
      </c>
      <c r="D130" s="281" t="s">
        <v>850</v>
      </c>
      <c r="E130" s="287">
        <v>0</v>
      </c>
      <c r="F130" s="287">
        <v>238211.88</v>
      </c>
      <c r="G130" s="286">
        <v>238211.88</v>
      </c>
      <c r="H130" s="276">
        <f t="shared" si="8"/>
        <v>100</v>
      </c>
    </row>
    <row r="131" spans="1:8" ht="63" outlineLevel="1" x14ac:dyDescent="0.25">
      <c r="A131" s="182">
        <f t="shared" si="7"/>
        <v>123</v>
      </c>
      <c r="B131" s="280" t="s">
        <v>349</v>
      </c>
      <c r="C131" s="280" t="s">
        <v>849</v>
      </c>
      <c r="D131" s="279" t="s">
        <v>848</v>
      </c>
      <c r="E131" s="287">
        <v>0</v>
      </c>
      <c r="F131" s="287">
        <v>7766120</v>
      </c>
      <c r="G131" s="286">
        <v>4857270.6100000003</v>
      </c>
      <c r="H131" s="276">
        <f t="shared" si="8"/>
        <v>62.544367200094776</v>
      </c>
    </row>
    <row r="132" spans="1:8" ht="63" outlineLevel="1" x14ac:dyDescent="0.25">
      <c r="A132" s="182">
        <f t="shared" si="7"/>
        <v>124</v>
      </c>
      <c r="B132" s="280" t="s">
        <v>349</v>
      </c>
      <c r="C132" s="280" t="s">
        <v>527</v>
      </c>
      <c r="D132" s="279" t="s">
        <v>528</v>
      </c>
      <c r="E132" s="287">
        <v>0</v>
      </c>
      <c r="F132" s="287">
        <v>651500</v>
      </c>
      <c r="G132" s="286">
        <v>651500</v>
      </c>
      <c r="H132" s="276">
        <f t="shared" si="8"/>
        <v>100</v>
      </c>
    </row>
    <row r="133" spans="1:8" ht="63" outlineLevel="1" x14ac:dyDescent="0.25">
      <c r="A133" s="182">
        <f t="shared" si="7"/>
        <v>125</v>
      </c>
      <c r="B133" s="280" t="s">
        <v>349</v>
      </c>
      <c r="C133" s="280" t="s">
        <v>847</v>
      </c>
      <c r="D133" s="279" t="s">
        <v>846</v>
      </c>
      <c r="E133" s="287">
        <v>0</v>
      </c>
      <c r="F133" s="287">
        <v>4000000</v>
      </c>
      <c r="G133" s="286">
        <v>0</v>
      </c>
      <c r="H133" s="276">
        <f t="shared" si="8"/>
        <v>0</v>
      </c>
    </row>
    <row r="134" spans="1:8" ht="47.25" outlineLevel="1" x14ac:dyDescent="0.25">
      <c r="A134" s="182">
        <f t="shared" si="7"/>
        <v>126</v>
      </c>
      <c r="B134" s="280" t="s">
        <v>349</v>
      </c>
      <c r="C134" s="280" t="s">
        <v>633</v>
      </c>
      <c r="D134" s="279" t="s">
        <v>634</v>
      </c>
      <c r="E134" s="287">
        <v>0</v>
      </c>
      <c r="F134" s="287">
        <v>-1029765.2</v>
      </c>
      <c r="G134" s="286">
        <v>-1029765.2</v>
      </c>
      <c r="H134" s="276">
        <f t="shared" si="8"/>
        <v>100</v>
      </c>
    </row>
    <row r="135" spans="1:8" ht="63" outlineLevel="1" x14ac:dyDescent="0.25">
      <c r="A135" s="182">
        <f t="shared" si="7"/>
        <v>127</v>
      </c>
      <c r="B135" s="280" t="s">
        <v>349</v>
      </c>
      <c r="C135" s="280" t="s">
        <v>529</v>
      </c>
      <c r="D135" s="279" t="s">
        <v>348</v>
      </c>
      <c r="E135" s="287">
        <v>0</v>
      </c>
      <c r="F135" s="287">
        <v>-5411796.9800000004</v>
      </c>
      <c r="G135" s="286">
        <v>-5411796.9800000004</v>
      </c>
      <c r="H135" s="276">
        <f t="shared" si="8"/>
        <v>100</v>
      </c>
    </row>
    <row r="136" spans="1:8" ht="35.25" customHeight="1" x14ac:dyDescent="0.25">
      <c r="A136" s="182">
        <f t="shared" si="7"/>
        <v>128</v>
      </c>
      <c r="B136" s="285" t="s">
        <v>346</v>
      </c>
      <c r="C136" s="347" t="s">
        <v>845</v>
      </c>
      <c r="D136" s="347"/>
      <c r="E136" s="284">
        <f>E137+E138</f>
        <v>200000</v>
      </c>
      <c r="F136" s="284">
        <f>F137+F138</f>
        <v>32400</v>
      </c>
      <c r="G136" s="283">
        <f>G137+G138</f>
        <v>1812.45</v>
      </c>
      <c r="H136" s="282">
        <f t="shared" si="8"/>
        <v>5.5939814814814817</v>
      </c>
    </row>
    <row r="137" spans="1:8" ht="126" outlineLevel="1" x14ac:dyDescent="0.25">
      <c r="A137" s="182">
        <f t="shared" si="7"/>
        <v>129</v>
      </c>
      <c r="B137" s="280" t="s">
        <v>346</v>
      </c>
      <c r="C137" s="280" t="s">
        <v>530</v>
      </c>
      <c r="D137" s="281" t="s">
        <v>531</v>
      </c>
      <c r="E137" s="278">
        <v>167600</v>
      </c>
      <c r="F137" s="278">
        <v>0</v>
      </c>
      <c r="G137" s="277">
        <v>0</v>
      </c>
      <c r="H137" s="276"/>
    </row>
    <row r="138" spans="1:8" ht="110.25" outlineLevel="1" x14ac:dyDescent="0.25">
      <c r="A138" s="182">
        <f t="shared" si="7"/>
        <v>130</v>
      </c>
      <c r="B138" s="280" t="s">
        <v>346</v>
      </c>
      <c r="C138" s="280" t="s">
        <v>462</v>
      </c>
      <c r="D138" s="279" t="s">
        <v>635</v>
      </c>
      <c r="E138" s="278">
        <v>32400</v>
      </c>
      <c r="F138" s="278">
        <v>32400</v>
      </c>
      <c r="G138" s="277">
        <v>1812.45</v>
      </c>
      <c r="H138" s="276">
        <f>G138/F138*100</f>
        <v>5.5939814814814817</v>
      </c>
    </row>
    <row r="139" spans="1:8" x14ac:dyDescent="0.25">
      <c r="A139" s="182">
        <f t="shared" si="7"/>
        <v>131</v>
      </c>
      <c r="B139" s="275" t="s">
        <v>844</v>
      </c>
      <c r="C139" s="275"/>
      <c r="D139" s="274"/>
      <c r="E139" s="273">
        <v>912253000</v>
      </c>
      <c r="F139" s="273">
        <v>1245642031.8900001</v>
      </c>
      <c r="G139" s="272">
        <v>1237341640.5799999</v>
      </c>
      <c r="H139" s="303">
        <f>G139/F139*100</f>
        <v>99.333645533989724</v>
      </c>
    </row>
    <row r="141" spans="1:8" x14ac:dyDescent="0.25">
      <c r="E141" s="270"/>
      <c r="F141" s="270"/>
      <c r="G141" s="270"/>
    </row>
    <row r="142" spans="1:8" x14ac:dyDescent="0.25">
      <c r="E142" s="270"/>
      <c r="F142" s="270"/>
      <c r="G142" s="270"/>
    </row>
  </sheetData>
  <autoFilter ref="A8:H139"/>
  <mergeCells count="14">
    <mergeCell ref="C48:D48"/>
    <mergeCell ref="C61:D61"/>
    <mergeCell ref="C69:D69"/>
    <mergeCell ref="C136:D136"/>
    <mergeCell ref="C17:D17"/>
    <mergeCell ref="C19:D19"/>
    <mergeCell ref="C24:D24"/>
    <mergeCell ref="C26:D26"/>
    <mergeCell ref="C28:D28"/>
    <mergeCell ref="C9:D9"/>
    <mergeCell ref="A5:G5"/>
    <mergeCell ref="C14:D14"/>
    <mergeCell ref="G1:H1"/>
    <mergeCell ref="F2:H2"/>
  </mergeCells>
  <pageMargins left="0.59055118110236227" right="0.39370078740157483" top="0.39370078740157483" bottom="0.19685039370078741" header="0.51181102362204722" footer="0.51181102362204722"/>
  <pageSetup paperSize="9" scale="63"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D17"/>
  <sheetViews>
    <sheetView workbookViewId="0">
      <selection activeCell="D18" sqref="D18"/>
    </sheetView>
  </sheetViews>
  <sheetFormatPr defaultRowHeight="12.75" x14ac:dyDescent="0.2"/>
  <sheetData>
    <row r="1" spans="1:4" ht="38.25" x14ac:dyDescent="0.2">
      <c r="B1" s="9" t="s">
        <v>47</v>
      </c>
      <c r="C1" s="9" t="s">
        <v>48</v>
      </c>
      <c r="D1" s="8" t="s">
        <v>38</v>
      </c>
    </row>
    <row r="2" spans="1:4" hidden="1" x14ac:dyDescent="0.2">
      <c r="A2" t="s">
        <v>37</v>
      </c>
      <c r="B2">
        <v>385.4</v>
      </c>
      <c r="C2">
        <v>2</v>
      </c>
      <c r="D2" s="11">
        <f>C2/B2*100</f>
        <v>0.51894135962636223</v>
      </c>
    </row>
    <row r="3" spans="1:4" hidden="1" x14ac:dyDescent="0.2">
      <c r="A3" t="s">
        <v>0</v>
      </c>
      <c r="B3">
        <v>415.9</v>
      </c>
      <c r="C3">
        <v>5.6</v>
      </c>
      <c r="D3" s="11">
        <f>C3/B3*100</f>
        <v>1.346477518634287</v>
      </c>
    </row>
    <row r="4" spans="1:4" hidden="1" x14ac:dyDescent="0.2">
      <c r="A4" t="s">
        <v>1</v>
      </c>
      <c r="B4">
        <v>502.8</v>
      </c>
      <c r="C4">
        <v>16.600000000000001</v>
      </c>
      <c r="D4" s="11">
        <f>C4/B4*100</f>
        <v>3.3015115354017506</v>
      </c>
    </row>
    <row r="5" spans="1:4" hidden="1" x14ac:dyDescent="0.2">
      <c r="A5" t="s">
        <v>39</v>
      </c>
      <c r="B5">
        <v>523.70000000000005</v>
      </c>
      <c r="C5">
        <v>20.9</v>
      </c>
      <c r="D5">
        <v>4</v>
      </c>
    </row>
    <row r="6" spans="1:4" hidden="1" x14ac:dyDescent="0.2">
      <c r="A6" t="s">
        <v>43</v>
      </c>
      <c r="B6">
        <v>582.4</v>
      </c>
      <c r="C6">
        <v>28.2</v>
      </c>
      <c r="D6" s="11">
        <f>C6/B6*100</f>
        <v>4.8420329670329672</v>
      </c>
    </row>
    <row r="7" spans="1:4" hidden="1" x14ac:dyDescent="0.2">
      <c r="A7" t="s">
        <v>75</v>
      </c>
      <c r="B7" s="15">
        <v>616</v>
      </c>
      <c r="C7">
        <v>587.70000000000005</v>
      </c>
      <c r="D7" s="15">
        <f>C7/B7*100</f>
        <v>95.405844155844164</v>
      </c>
    </row>
    <row r="8" spans="1:4" x14ac:dyDescent="0.2">
      <c r="A8" s="5" t="s">
        <v>89</v>
      </c>
      <c r="B8">
        <v>545.70000000000005</v>
      </c>
      <c r="C8">
        <v>518.1</v>
      </c>
      <c r="D8" s="15">
        <f>C8/B8*100</f>
        <v>94.942275975810887</v>
      </c>
    </row>
    <row r="9" spans="1:4" x14ac:dyDescent="0.2">
      <c r="A9" t="s">
        <v>105</v>
      </c>
      <c r="B9">
        <v>637.5</v>
      </c>
      <c r="C9">
        <v>610.70000000000005</v>
      </c>
      <c r="D9">
        <v>95.8</v>
      </c>
    </row>
    <row r="10" spans="1:4" x14ac:dyDescent="0.2">
      <c r="A10" s="5" t="s">
        <v>156</v>
      </c>
      <c r="B10">
        <v>674.9</v>
      </c>
      <c r="C10">
        <v>649.70000000000005</v>
      </c>
      <c r="D10">
        <v>96.3</v>
      </c>
    </row>
    <row r="11" spans="1:4" x14ac:dyDescent="0.2">
      <c r="A11" t="s">
        <v>209</v>
      </c>
      <c r="B11">
        <v>754.6</v>
      </c>
      <c r="C11">
        <v>726.2</v>
      </c>
      <c r="D11">
        <v>96.2</v>
      </c>
    </row>
    <row r="12" spans="1:4" x14ac:dyDescent="0.2">
      <c r="A12" s="5" t="s">
        <v>239</v>
      </c>
      <c r="B12">
        <v>882.5</v>
      </c>
      <c r="C12">
        <v>833.9</v>
      </c>
      <c r="D12">
        <v>94.5</v>
      </c>
    </row>
    <row r="13" spans="1:4" x14ac:dyDescent="0.2">
      <c r="A13" t="s">
        <v>249</v>
      </c>
      <c r="B13">
        <v>743.2</v>
      </c>
      <c r="C13">
        <v>711.6</v>
      </c>
      <c r="D13">
        <v>95.7</v>
      </c>
    </row>
    <row r="14" spans="1:4" x14ac:dyDescent="0.2">
      <c r="A14" s="5" t="s">
        <v>270</v>
      </c>
      <c r="B14">
        <v>853.2</v>
      </c>
      <c r="C14">
        <v>785.1</v>
      </c>
      <c r="D14" s="15">
        <v>92</v>
      </c>
    </row>
    <row r="15" spans="1:4" x14ac:dyDescent="0.2">
      <c r="A15" t="s">
        <v>395</v>
      </c>
      <c r="B15">
        <v>983.8</v>
      </c>
      <c r="C15">
        <v>914.3</v>
      </c>
      <c r="D15" s="15">
        <v>93</v>
      </c>
    </row>
    <row r="16" spans="1:4" x14ac:dyDescent="0.2">
      <c r="A16" s="148" t="s">
        <v>538</v>
      </c>
      <c r="B16">
        <v>1066.0999999999999</v>
      </c>
      <c r="C16">
        <v>978.9</v>
      </c>
      <c r="D16">
        <v>91.8</v>
      </c>
    </row>
    <row r="17" spans="1:4" x14ac:dyDescent="0.2">
      <c r="A17" t="s">
        <v>648</v>
      </c>
      <c r="B17">
        <v>1215.9000000000001</v>
      </c>
      <c r="C17">
        <v>1116.8</v>
      </c>
      <c r="D17">
        <v>91.8</v>
      </c>
    </row>
  </sheetData>
  <phoneticPr fontId="22" type="noConversion"/>
  <pageMargins left="0.74803149606299213" right="0.74803149606299213" top="0.98425196850393704" bottom="0.98425196850393704" header="0.51181102362204722" footer="0.51181102362204722"/>
  <pageSetup paperSize="9"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pageSetUpPr fitToPage="1"/>
  </sheetPr>
  <dimension ref="A1:I79"/>
  <sheetViews>
    <sheetView workbookViewId="0">
      <selection activeCell="L5" sqref="L5"/>
    </sheetView>
  </sheetViews>
  <sheetFormatPr defaultRowHeight="12.75" x14ac:dyDescent="0.2"/>
  <cols>
    <col min="1" max="1" width="19.5703125" style="5" customWidth="1"/>
    <col min="2" max="2" width="13.7109375" style="5" customWidth="1"/>
    <col min="3" max="3" width="14.28515625" style="5" customWidth="1"/>
    <col min="4" max="4" width="14.85546875" style="5" customWidth="1"/>
    <col min="5" max="5" width="14" style="5" customWidth="1"/>
    <col min="6" max="7" width="9.140625" style="5"/>
  </cols>
  <sheetData>
    <row r="1" spans="1:9" x14ac:dyDescent="0.2">
      <c r="A1" s="18"/>
      <c r="F1" s="12"/>
      <c r="G1" s="26" t="s">
        <v>196</v>
      </c>
    </row>
    <row r="2" spans="1:9" x14ac:dyDescent="0.2">
      <c r="A2" s="18"/>
      <c r="F2" s="12"/>
      <c r="G2" s="63" t="s">
        <v>192</v>
      </c>
    </row>
    <row r="3" spans="1:9" ht="20.25" customHeight="1" x14ac:dyDescent="0.2">
      <c r="A3" s="98" t="s">
        <v>747</v>
      </c>
      <c r="B3" s="97"/>
      <c r="C3" s="97"/>
      <c r="D3" s="97"/>
      <c r="E3" s="97"/>
      <c r="F3" s="97"/>
      <c r="G3" s="97"/>
    </row>
    <row r="4" spans="1:9" ht="20.25" customHeight="1" x14ac:dyDescent="0.2">
      <c r="A4" s="404" t="s">
        <v>46</v>
      </c>
      <c r="B4" s="404" t="s">
        <v>536</v>
      </c>
      <c r="C4" s="404" t="s">
        <v>642</v>
      </c>
      <c r="D4" s="404" t="s">
        <v>643</v>
      </c>
      <c r="E4" s="404"/>
      <c r="F4" s="403" t="s">
        <v>748</v>
      </c>
      <c r="G4" s="403" t="s">
        <v>31</v>
      </c>
    </row>
    <row r="5" spans="1:9" ht="70.5" customHeight="1" x14ac:dyDescent="0.2">
      <c r="A5" s="404"/>
      <c r="B5" s="404"/>
      <c r="C5" s="404"/>
      <c r="D5" s="64" t="s">
        <v>45</v>
      </c>
      <c r="E5" s="64" t="s">
        <v>243</v>
      </c>
      <c r="F5" s="403"/>
      <c r="G5" s="403"/>
    </row>
    <row r="6" spans="1:9" x14ac:dyDescent="0.2">
      <c r="A6" s="65" t="s">
        <v>26</v>
      </c>
      <c r="B6" s="66">
        <f>SUM(B7:B79)-B9-B42-B43-B52-B63-B70-B38-B36-B59-B60-B56-B57-B58</f>
        <v>1066130.1999999997</v>
      </c>
      <c r="C6" s="66">
        <f t="shared" ref="C6:E6" si="0">SUM(C7:C79)-C9-C42-C43-C52-C63-C70-C38-C36-C59-C60-C56-C57-C58</f>
        <v>1255670.5000000002</v>
      </c>
      <c r="D6" s="66">
        <f t="shared" si="0"/>
        <v>1215947.6000000003</v>
      </c>
      <c r="E6" s="66">
        <f t="shared" si="0"/>
        <v>678084.10000000009</v>
      </c>
      <c r="F6" s="67">
        <f t="shared" ref="F6:F79" si="1">D6/B6*100</f>
        <v>114.05244875344501</v>
      </c>
      <c r="G6" s="67">
        <f t="shared" ref="G6:G79" si="2">D6/C6*100</f>
        <v>96.836518816042911</v>
      </c>
    </row>
    <row r="7" spans="1:9" ht="22.5" x14ac:dyDescent="0.2">
      <c r="A7" s="37" t="s">
        <v>3</v>
      </c>
      <c r="B7" s="47">
        <v>6247.9</v>
      </c>
      <c r="C7" s="47">
        <v>6763.8</v>
      </c>
      <c r="D7" s="47">
        <v>6762</v>
      </c>
      <c r="E7" s="47">
        <v>374.9</v>
      </c>
      <c r="F7" s="68">
        <f t="shared" si="1"/>
        <v>108.22836473054946</v>
      </c>
      <c r="G7" s="68">
        <f t="shared" si="2"/>
        <v>99.973387740619174</v>
      </c>
    </row>
    <row r="8" spans="1:9" ht="22.5" x14ac:dyDescent="0.2">
      <c r="A8" s="37" t="s">
        <v>396</v>
      </c>
      <c r="B8" s="47">
        <v>1951.3</v>
      </c>
      <c r="C8" s="47">
        <v>2191.9</v>
      </c>
      <c r="D8" s="47">
        <v>2178.8000000000002</v>
      </c>
      <c r="E8" s="47">
        <v>149.80000000000001</v>
      </c>
      <c r="F8" s="68">
        <f t="shared" si="1"/>
        <v>111.6588940706196</v>
      </c>
      <c r="G8" s="68">
        <f t="shared" si="2"/>
        <v>99.402344997490772</v>
      </c>
    </row>
    <row r="9" spans="1:9" ht="22.5" x14ac:dyDescent="0.2">
      <c r="A9" s="37" t="s">
        <v>750</v>
      </c>
      <c r="B9" s="47">
        <f>SUM(B11:B30)</f>
        <v>104276</v>
      </c>
      <c r="C9" s="47">
        <f t="shared" ref="C9:E9" si="3">SUM(C11:C30)</f>
        <v>133241.9</v>
      </c>
      <c r="D9" s="237">
        <f t="shared" si="3"/>
        <v>127236.2</v>
      </c>
      <c r="E9" s="47">
        <f t="shared" si="3"/>
        <v>66692.600000000006</v>
      </c>
      <c r="F9" s="68">
        <f t="shared" si="1"/>
        <v>122.01868119222064</v>
      </c>
      <c r="G9" s="68">
        <f t="shared" si="2"/>
        <v>95.49263407381612</v>
      </c>
      <c r="I9" s="236"/>
    </row>
    <row r="10" spans="1:9" x14ac:dyDescent="0.2">
      <c r="A10" s="37" t="s">
        <v>19</v>
      </c>
      <c r="B10" s="47"/>
      <c r="C10" s="47"/>
      <c r="D10" s="47"/>
      <c r="E10" s="47"/>
      <c r="F10" s="68"/>
      <c r="G10" s="68"/>
    </row>
    <row r="11" spans="1:9" ht="33.75" x14ac:dyDescent="0.2">
      <c r="A11" s="69" t="s">
        <v>749</v>
      </c>
      <c r="B11" s="27">
        <v>39630</v>
      </c>
      <c r="C11" s="27">
        <v>47895.8</v>
      </c>
      <c r="D11" s="27">
        <v>46966.6</v>
      </c>
      <c r="E11" s="27">
        <v>12155.7</v>
      </c>
      <c r="F11" s="68">
        <f t="shared" si="1"/>
        <v>118.51274287156195</v>
      </c>
      <c r="G11" s="68">
        <f t="shared" si="2"/>
        <v>98.059955152643852</v>
      </c>
    </row>
    <row r="12" spans="1:9" x14ac:dyDescent="0.2">
      <c r="A12" s="69" t="s">
        <v>222</v>
      </c>
      <c r="B12" s="27">
        <v>1000</v>
      </c>
      <c r="C12" s="27">
        <v>1000</v>
      </c>
      <c r="D12" s="27">
        <v>1000</v>
      </c>
      <c r="E12" s="154">
        <v>0</v>
      </c>
      <c r="F12" s="68">
        <f t="shared" si="1"/>
        <v>100</v>
      </c>
      <c r="G12" s="68">
        <f t="shared" si="2"/>
        <v>100</v>
      </c>
    </row>
    <row r="13" spans="1:9" ht="33.75" x14ac:dyDescent="0.2">
      <c r="A13" s="69" t="s">
        <v>288</v>
      </c>
      <c r="B13" s="27">
        <v>3327.2</v>
      </c>
      <c r="C13" s="27">
        <v>5600</v>
      </c>
      <c r="D13" s="27">
        <v>5600</v>
      </c>
      <c r="E13" s="238">
        <v>5600</v>
      </c>
      <c r="F13" s="68">
        <f t="shared" si="1"/>
        <v>168.3096898292859</v>
      </c>
      <c r="G13" s="68">
        <f t="shared" si="2"/>
        <v>100</v>
      </c>
    </row>
    <row r="14" spans="1:9" ht="33.75" x14ac:dyDescent="0.2">
      <c r="A14" s="69" t="s">
        <v>221</v>
      </c>
      <c r="B14" s="154">
        <v>57.8</v>
      </c>
      <c r="C14" s="27">
        <v>0</v>
      </c>
      <c r="D14" s="154">
        <v>0</v>
      </c>
      <c r="E14" s="154">
        <v>0</v>
      </c>
      <c r="F14" s="68">
        <v>0</v>
      </c>
      <c r="G14" s="68">
        <v>0</v>
      </c>
    </row>
    <row r="15" spans="1:9" ht="33.75" x14ac:dyDescent="0.2">
      <c r="A15" s="69" t="s">
        <v>560</v>
      </c>
      <c r="B15" s="27">
        <v>1024.8</v>
      </c>
      <c r="C15" s="27">
        <v>1779.6</v>
      </c>
      <c r="D15" s="27">
        <v>1741.7</v>
      </c>
      <c r="E15" s="27">
        <v>0</v>
      </c>
      <c r="F15" s="68">
        <f t="shared" si="1"/>
        <v>169.95511319281812</v>
      </c>
      <c r="G15" s="68">
        <f t="shared" si="2"/>
        <v>97.87030793436729</v>
      </c>
    </row>
    <row r="16" spans="1:9" ht="90" x14ac:dyDescent="0.2">
      <c r="A16" s="69" t="s">
        <v>403</v>
      </c>
      <c r="B16" s="27">
        <v>1844.1</v>
      </c>
      <c r="C16" s="27">
        <v>1736.5</v>
      </c>
      <c r="D16" s="27">
        <v>1566.7</v>
      </c>
      <c r="E16" s="27">
        <v>288.2</v>
      </c>
      <c r="F16" s="68">
        <f t="shared" si="1"/>
        <v>84.957431809554805</v>
      </c>
      <c r="G16" s="68">
        <f t="shared" si="2"/>
        <v>90.221710336884541</v>
      </c>
    </row>
    <row r="17" spans="1:7" ht="33.75" x14ac:dyDescent="0.2">
      <c r="A17" s="69" t="s">
        <v>220</v>
      </c>
      <c r="B17" s="27">
        <v>34349.5</v>
      </c>
      <c r="C17" s="27">
        <v>46828.4</v>
      </c>
      <c r="D17" s="27">
        <v>46347.6</v>
      </c>
      <c r="E17" s="27">
        <v>38247.5</v>
      </c>
      <c r="F17" s="68">
        <f t="shared" si="1"/>
        <v>134.92947495596732</v>
      </c>
      <c r="G17" s="68">
        <f t="shared" si="2"/>
        <v>98.973272629429999</v>
      </c>
    </row>
    <row r="18" spans="1:7" ht="22.5" x14ac:dyDescent="0.2">
      <c r="A18" s="69" t="s">
        <v>400</v>
      </c>
      <c r="B18" s="27">
        <v>4788</v>
      </c>
      <c r="C18" s="27">
        <v>3078</v>
      </c>
      <c r="D18" s="27">
        <v>3078</v>
      </c>
      <c r="E18" s="27">
        <v>2000.7</v>
      </c>
      <c r="F18" s="68">
        <f t="shared" si="1"/>
        <v>64.285714285714292</v>
      </c>
      <c r="G18" s="68">
        <f t="shared" si="2"/>
        <v>100</v>
      </c>
    </row>
    <row r="19" spans="1:7" ht="56.25" x14ac:dyDescent="0.2">
      <c r="A19" s="69" t="s">
        <v>761</v>
      </c>
      <c r="B19" s="27">
        <v>258.10000000000002</v>
      </c>
      <c r="C19" s="27">
        <v>1035</v>
      </c>
      <c r="D19" s="27">
        <v>1035</v>
      </c>
      <c r="E19" s="27">
        <v>0</v>
      </c>
      <c r="F19" s="68">
        <f t="shared" si="1"/>
        <v>401.00736148779544</v>
      </c>
      <c r="G19" s="68">
        <f t="shared" si="2"/>
        <v>100</v>
      </c>
    </row>
    <row r="20" spans="1:7" ht="22.5" x14ac:dyDescent="0.2">
      <c r="A20" s="69" t="s">
        <v>225</v>
      </c>
      <c r="B20" s="27">
        <v>499.5</v>
      </c>
      <c r="C20" s="27">
        <v>566.6</v>
      </c>
      <c r="D20" s="27">
        <v>558.79999999999995</v>
      </c>
      <c r="E20" s="27">
        <v>558.79999999999995</v>
      </c>
      <c r="F20" s="68">
        <f t="shared" si="1"/>
        <v>111.87187187187186</v>
      </c>
      <c r="G20" s="68">
        <f t="shared" si="2"/>
        <v>98.623367454994693</v>
      </c>
    </row>
    <row r="21" spans="1:7" x14ac:dyDescent="0.2">
      <c r="A21" s="69" t="s">
        <v>401</v>
      </c>
      <c r="B21" s="27">
        <v>632.9</v>
      </c>
      <c r="C21" s="27">
        <v>692.7</v>
      </c>
      <c r="D21" s="27">
        <v>620.6</v>
      </c>
      <c r="E21" s="27">
        <v>589.6</v>
      </c>
      <c r="F21" s="68">
        <f t="shared" si="1"/>
        <v>98.056565018170332</v>
      </c>
      <c r="G21" s="68">
        <f t="shared" si="2"/>
        <v>89.591453731774223</v>
      </c>
    </row>
    <row r="22" spans="1:7" ht="33.75" x14ac:dyDescent="0.2">
      <c r="A22" s="69" t="s">
        <v>763</v>
      </c>
      <c r="B22" s="27">
        <v>0</v>
      </c>
      <c r="C22" s="27">
        <v>50</v>
      </c>
      <c r="D22" s="27">
        <v>50</v>
      </c>
      <c r="E22" s="27">
        <v>50</v>
      </c>
      <c r="F22" s="68">
        <v>0</v>
      </c>
      <c r="G22" s="68">
        <f t="shared" si="2"/>
        <v>100</v>
      </c>
    </row>
    <row r="23" spans="1:7" ht="56.25" x14ac:dyDescent="0.2">
      <c r="A23" s="69" t="s">
        <v>402</v>
      </c>
      <c r="B23" s="27">
        <v>620.70000000000005</v>
      </c>
      <c r="C23" s="27">
        <v>750</v>
      </c>
      <c r="D23" s="27">
        <v>709.2</v>
      </c>
      <c r="E23" s="154">
        <v>0</v>
      </c>
      <c r="F23" s="68">
        <f t="shared" si="1"/>
        <v>114.25809569840501</v>
      </c>
      <c r="G23" s="68">
        <f t="shared" si="2"/>
        <v>94.560000000000016</v>
      </c>
    </row>
    <row r="24" spans="1:7" ht="67.5" x14ac:dyDescent="0.2">
      <c r="A24" s="69" t="s">
        <v>762</v>
      </c>
      <c r="B24" s="27">
        <v>6807.5</v>
      </c>
      <c r="C24" s="27">
        <v>14564.8</v>
      </c>
      <c r="D24" s="27">
        <v>11644.7</v>
      </c>
      <c r="E24" s="154">
        <v>7107.3</v>
      </c>
      <c r="F24" s="68">
        <f t="shared" si="1"/>
        <v>171.0569225119354</v>
      </c>
      <c r="G24" s="68">
        <f t="shared" si="2"/>
        <v>79.950977699659461</v>
      </c>
    </row>
    <row r="25" spans="1:7" ht="22.5" x14ac:dyDescent="0.2">
      <c r="A25" s="69" t="s">
        <v>764</v>
      </c>
      <c r="B25" s="27">
        <v>0</v>
      </c>
      <c r="C25" s="27">
        <v>200.9</v>
      </c>
      <c r="D25" s="27">
        <v>84.4</v>
      </c>
      <c r="E25" s="154">
        <v>84.3</v>
      </c>
      <c r="F25" s="68">
        <v>0</v>
      </c>
      <c r="G25" s="68">
        <f t="shared" si="2"/>
        <v>42.010950721752117</v>
      </c>
    </row>
    <row r="26" spans="1:7" x14ac:dyDescent="0.2">
      <c r="A26" s="69" t="s">
        <v>289</v>
      </c>
      <c r="B26" s="199">
        <v>509.5</v>
      </c>
      <c r="C26" s="199">
        <v>0</v>
      </c>
      <c r="D26" s="199">
        <v>0</v>
      </c>
      <c r="E26" s="199">
        <v>0</v>
      </c>
      <c r="F26" s="68">
        <v>0</v>
      </c>
      <c r="G26" s="68">
        <v>0</v>
      </c>
    </row>
    <row r="27" spans="1:7" x14ac:dyDescent="0.2">
      <c r="A27" s="69" t="s">
        <v>290</v>
      </c>
      <c r="B27" s="27">
        <v>6855.8</v>
      </c>
      <c r="C27" s="27">
        <v>4805.2</v>
      </c>
      <c r="D27" s="27">
        <v>4795.1000000000004</v>
      </c>
      <c r="E27" s="154">
        <v>0</v>
      </c>
      <c r="F27" s="68">
        <f t="shared" si="1"/>
        <v>69.942238688409816</v>
      </c>
      <c r="G27" s="68">
        <f t="shared" si="2"/>
        <v>99.789811038042131</v>
      </c>
    </row>
    <row r="28" spans="1:7" ht="22.5" x14ac:dyDescent="0.2">
      <c r="A28" s="69" t="s">
        <v>291</v>
      </c>
      <c r="B28" s="27">
        <v>1418.1</v>
      </c>
      <c r="C28" s="27">
        <v>1307.3</v>
      </c>
      <c r="D28" s="27">
        <v>1059</v>
      </c>
      <c r="E28" s="154">
        <v>0</v>
      </c>
      <c r="F28" s="68">
        <f t="shared" si="1"/>
        <v>74.677385233763488</v>
      </c>
      <c r="G28" s="68">
        <f t="shared" si="2"/>
        <v>81.006654937657771</v>
      </c>
    </row>
    <row r="29" spans="1:7" ht="22.5" x14ac:dyDescent="0.2">
      <c r="A29" s="69" t="s">
        <v>405</v>
      </c>
      <c r="B29" s="27">
        <v>0</v>
      </c>
      <c r="C29" s="27">
        <v>7</v>
      </c>
      <c r="D29" s="27">
        <v>3.7</v>
      </c>
      <c r="E29" s="154">
        <v>0</v>
      </c>
      <c r="F29" s="68">
        <v>0</v>
      </c>
      <c r="G29" s="68">
        <f t="shared" si="2"/>
        <v>52.857142857142861</v>
      </c>
    </row>
    <row r="30" spans="1:7" ht="123.75" x14ac:dyDescent="0.2">
      <c r="A30" s="69" t="s">
        <v>765</v>
      </c>
      <c r="B30" s="27">
        <v>652.5</v>
      </c>
      <c r="C30" s="27">
        <v>1344.1</v>
      </c>
      <c r="D30" s="27">
        <v>375.1</v>
      </c>
      <c r="E30" s="27">
        <v>10.5</v>
      </c>
      <c r="F30" s="68">
        <f t="shared" si="1"/>
        <v>57.486590038314176</v>
      </c>
      <c r="G30" s="68">
        <f t="shared" si="2"/>
        <v>27.907149765642441</v>
      </c>
    </row>
    <row r="31" spans="1:7" ht="45" x14ac:dyDescent="0.2">
      <c r="A31" s="37" t="s">
        <v>404</v>
      </c>
      <c r="B31" s="47">
        <v>1413.1</v>
      </c>
      <c r="C31" s="47">
        <v>2100</v>
      </c>
      <c r="D31" s="47">
        <v>2052.5</v>
      </c>
      <c r="E31" s="153">
        <v>0</v>
      </c>
      <c r="F31" s="68">
        <f t="shared" si="1"/>
        <v>145.24803623239686</v>
      </c>
      <c r="G31" s="68">
        <f t="shared" si="2"/>
        <v>97.738095238095241</v>
      </c>
    </row>
    <row r="32" spans="1:7" ht="22.5" x14ac:dyDescent="0.2">
      <c r="A32" s="37" t="s">
        <v>40</v>
      </c>
      <c r="B32" s="47">
        <v>17920.900000000001</v>
      </c>
      <c r="C32" s="47">
        <v>20596.7</v>
      </c>
      <c r="D32" s="47">
        <v>20062.7</v>
      </c>
      <c r="E32" s="47">
        <v>2362.1</v>
      </c>
      <c r="F32" s="68">
        <f t="shared" si="1"/>
        <v>111.95140869041175</v>
      </c>
      <c r="G32" s="68">
        <f t="shared" si="2"/>
        <v>97.407351663130498</v>
      </c>
    </row>
    <row r="33" spans="1:9" x14ac:dyDescent="0.2">
      <c r="A33" s="37" t="s">
        <v>91</v>
      </c>
      <c r="B33" s="47">
        <v>3374.5</v>
      </c>
      <c r="C33" s="47">
        <v>3420.1</v>
      </c>
      <c r="D33" s="47">
        <v>3323.9</v>
      </c>
      <c r="E33" s="47">
        <v>100</v>
      </c>
      <c r="F33" s="68">
        <f t="shared" si="1"/>
        <v>98.500518595347458</v>
      </c>
      <c r="G33" s="68">
        <f t="shared" si="2"/>
        <v>97.187216748048314</v>
      </c>
    </row>
    <row r="34" spans="1:9" x14ac:dyDescent="0.2">
      <c r="A34" s="37" t="s">
        <v>41</v>
      </c>
      <c r="B34" s="47">
        <v>6154.6</v>
      </c>
      <c r="C34" s="47">
        <v>9383.9</v>
      </c>
      <c r="D34" s="47">
        <v>9179.5</v>
      </c>
      <c r="E34" s="47">
        <v>4001.3</v>
      </c>
      <c r="F34" s="68">
        <f t="shared" si="1"/>
        <v>149.14860429597374</v>
      </c>
      <c r="G34" s="68">
        <f t="shared" si="2"/>
        <v>97.821801170089202</v>
      </c>
    </row>
    <row r="35" spans="1:9" ht="22.5" x14ac:dyDescent="0.2">
      <c r="A35" s="37" t="s">
        <v>44</v>
      </c>
      <c r="B35" s="47">
        <v>55756.3</v>
      </c>
      <c r="C35" s="47">
        <v>67258.5</v>
      </c>
      <c r="D35" s="47">
        <v>67231.399999999994</v>
      </c>
      <c r="E35" s="47">
        <v>16723.599999999999</v>
      </c>
      <c r="F35" s="68">
        <f t="shared" si="1"/>
        <v>120.58081328926058</v>
      </c>
      <c r="G35" s="68">
        <f t="shared" si="2"/>
        <v>99.959707694938189</v>
      </c>
    </row>
    <row r="36" spans="1:9" ht="56.25" x14ac:dyDescent="0.2">
      <c r="A36" s="200" t="s">
        <v>766</v>
      </c>
      <c r="B36" s="27">
        <v>6066.5</v>
      </c>
      <c r="C36" s="27">
        <v>0</v>
      </c>
      <c r="D36" s="27">
        <v>0</v>
      </c>
      <c r="E36" s="27">
        <v>0</v>
      </c>
      <c r="F36" s="68">
        <f t="shared" si="1"/>
        <v>0</v>
      </c>
      <c r="G36" s="68">
        <v>0</v>
      </c>
    </row>
    <row r="37" spans="1:9" ht="22.5" x14ac:dyDescent="0.2">
      <c r="A37" s="37" t="s">
        <v>32</v>
      </c>
      <c r="B37" s="47">
        <v>26304.400000000001</v>
      </c>
      <c r="C37" s="47">
        <v>31236.1</v>
      </c>
      <c r="D37" s="47">
        <v>31236.1</v>
      </c>
      <c r="E37" s="47">
        <v>5157.6000000000004</v>
      </c>
      <c r="F37" s="68">
        <f t="shared" si="1"/>
        <v>118.74857438299296</v>
      </c>
      <c r="G37" s="68">
        <f t="shared" si="2"/>
        <v>100</v>
      </c>
    </row>
    <row r="38" spans="1:9" ht="33.75" x14ac:dyDescent="0.2">
      <c r="A38" s="200" t="s">
        <v>767</v>
      </c>
      <c r="B38" s="27">
        <v>341.3</v>
      </c>
      <c r="C38" s="27">
        <v>0</v>
      </c>
      <c r="D38" s="27">
        <v>0</v>
      </c>
      <c r="E38" s="27">
        <v>0</v>
      </c>
      <c r="F38" s="68">
        <f t="shared" si="1"/>
        <v>0</v>
      </c>
      <c r="G38" s="68">
        <v>0</v>
      </c>
    </row>
    <row r="39" spans="1:9" x14ac:dyDescent="0.2">
      <c r="A39" s="37" t="s">
        <v>241</v>
      </c>
      <c r="B39" s="47">
        <v>41123</v>
      </c>
      <c r="C39" s="47">
        <v>47486</v>
      </c>
      <c r="D39" s="47">
        <v>46518.5</v>
      </c>
      <c r="E39" s="47">
        <v>5811</v>
      </c>
      <c r="F39" s="68">
        <f t="shared" si="1"/>
        <v>113.1203949128225</v>
      </c>
      <c r="G39" s="68">
        <f t="shared" si="2"/>
        <v>97.96255738533462</v>
      </c>
    </row>
    <row r="40" spans="1:9" ht="33.75" x14ac:dyDescent="0.2">
      <c r="A40" s="37" t="s">
        <v>33</v>
      </c>
      <c r="B40" s="47">
        <v>9459.7999999999993</v>
      </c>
      <c r="C40" s="47">
        <v>11480.6</v>
      </c>
      <c r="D40" s="47">
        <v>11392.5</v>
      </c>
      <c r="E40" s="47">
        <v>768.7</v>
      </c>
      <c r="F40" s="68">
        <f t="shared" si="1"/>
        <v>120.43066449607815</v>
      </c>
      <c r="G40" s="68">
        <f t="shared" si="2"/>
        <v>99.232618504259349</v>
      </c>
    </row>
    <row r="41" spans="1:9" x14ac:dyDescent="0.2">
      <c r="A41" s="37" t="s">
        <v>19</v>
      </c>
      <c r="B41" s="47"/>
      <c r="C41" s="47"/>
      <c r="D41" s="47"/>
      <c r="E41" s="47"/>
      <c r="F41" s="68"/>
      <c r="G41" s="68"/>
    </row>
    <row r="42" spans="1:9" ht="22.5" x14ac:dyDescent="0.2">
      <c r="A42" s="69" t="s">
        <v>405</v>
      </c>
      <c r="B42" s="154">
        <v>17.399999999999999</v>
      </c>
      <c r="C42" s="27">
        <v>0</v>
      </c>
      <c r="D42" s="154">
        <v>0</v>
      </c>
      <c r="E42" s="154">
        <v>0</v>
      </c>
      <c r="F42" s="68">
        <v>0</v>
      </c>
      <c r="G42" s="68">
        <v>0</v>
      </c>
    </row>
    <row r="43" spans="1:9" ht="45" x14ac:dyDescent="0.2">
      <c r="A43" s="37" t="s">
        <v>34</v>
      </c>
      <c r="B43" s="47">
        <f>SUM(B45:B49)</f>
        <v>11638.5</v>
      </c>
      <c r="C43" s="47">
        <f t="shared" ref="C43:E43" si="4">SUM(C45:C49)</f>
        <v>13347.2</v>
      </c>
      <c r="D43" s="237">
        <f t="shared" si="4"/>
        <v>13013.3</v>
      </c>
      <c r="E43" s="47">
        <f t="shared" si="4"/>
        <v>4985.8</v>
      </c>
      <c r="F43" s="68">
        <f t="shared" si="1"/>
        <v>111.81251879537741</v>
      </c>
      <c r="G43" s="68">
        <f t="shared" si="2"/>
        <v>97.498351714217208</v>
      </c>
      <c r="I43" s="236"/>
    </row>
    <row r="44" spans="1:9" x14ac:dyDescent="0.2">
      <c r="A44" s="37" t="s">
        <v>19</v>
      </c>
      <c r="B44" s="47"/>
      <c r="C44" s="47"/>
      <c r="D44" s="47"/>
      <c r="E44" s="47"/>
      <c r="F44" s="68"/>
      <c r="G44" s="68"/>
    </row>
    <row r="45" spans="1:9" x14ac:dyDescent="0.2">
      <c r="A45" s="69" t="s">
        <v>112</v>
      </c>
      <c r="B45" s="27">
        <v>3207.9</v>
      </c>
      <c r="C45" s="27">
        <v>3463</v>
      </c>
      <c r="D45" s="27">
        <v>3280</v>
      </c>
      <c r="E45" s="27">
        <v>2953</v>
      </c>
      <c r="F45" s="68">
        <f t="shared" si="1"/>
        <v>102.24757629601919</v>
      </c>
      <c r="G45" s="68">
        <f t="shared" si="2"/>
        <v>94.71556453941669</v>
      </c>
    </row>
    <row r="46" spans="1:9" ht="56.25" x14ac:dyDescent="0.2">
      <c r="A46" s="69" t="s">
        <v>293</v>
      </c>
      <c r="B46" s="27">
        <v>8287.2000000000007</v>
      </c>
      <c r="C46" s="27">
        <v>8320.6</v>
      </c>
      <c r="D46" s="27">
        <v>8173.9</v>
      </c>
      <c r="E46" s="27">
        <v>488.8</v>
      </c>
      <c r="F46" s="68">
        <f t="shared" si="1"/>
        <v>98.632831354377828</v>
      </c>
      <c r="G46" s="68">
        <f t="shared" si="2"/>
        <v>98.236905992356313</v>
      </c>
    </row>
    <row r="47" spans="1:9" ht="170.25" customHeight="1" x14ac:dyDescent="0.2">
      <c r="A47" s="69" t="s">
        <v>768</v>
      </c>
      <c r="B47" s="154">
        <v>0</v>
      </c>
      <c r="C47" s="27">
        <v>1537.6</v>
      </c>
      <c r="D47" s="154">
        <v>1537.6</v>
      </c>
      <c r="E47" s="154">
        <v>1522.2</v>
      </c>
      <c r="F47" s="68">
        <v>0</v>
      </c>
      <c r="G47" s="68">
        <f t="shared" si="2"/>
        <v>100</v>
      </c>
    </row>
    <row r="48" spans="1:9" ht="33.75" x14ac:dyDescent="0.2">
      <c r="A48" s="69" t="s">
        <v>406</v>
      </c>
      <c r="B48" s="27">
        <v>110</v>
      </c>
      <c r="C48" s="27">
        <v>0</v>
      </c>
      <c r="D48" s="27">
        <v>0</v>
      </c>
      <c r="E48" s="154">
        <v>0</v>
      </c>
      <c r="F48" s="68">
        <f t="shared" si="1"/>
        <v>0</v>
      </c>
      <c r="G48" s="68">
        <v>0</v>
      </c>
    </row>
    <row r="49" spans="1:9" ht="22.5" x14ac:dyDescent="0.2">
      <c r="A49" s="69" t="s">
        <v>113</v>
      </c>
      <c r="B49" s="27">
        <v>33.4</v>
      </c>
      <c r="C49" s="27">
        <v>26</v>
      </c>
      <c r="D49" s="27">
        <v>21.8</v>
      </c>
      <c r="E49" s="27">
        <v>21.8</v>
      </c>
      <c r="F49" s="68">
        <f t="shared" si="1"/>
        <v>65.269461077844312</v>
      </c>
      <c r="G49" s="68">
        <f t="shared" si="2"/>
        <v>83.846153846153854</v>
      </c>
    </row>
    <row r="50" spans="1:9" ht="22.5" x14ac:dyDescent="0.2">
      <c r="A50" s="37" t="s">
        <v>42</v>
      </c>
      <c r="B50" s="47">
        <v>4733.8999999999996</v>
      </c>
      <c r="C50" s="47">
        <v>4824.1000000000004</v>
      </c>
      <c r="D50" s="47">
        <v>4824.1000000000004</v>
      </c>
      <c r="E50" s="47">
        <v>488.1</v>
      </c>
      <c r="F50" s="68">
        <f t="shared" si="1"/>
        <v>101.90540569086801</v>
      </c>
      <c r="G50" s="68">
        <f t="shared" si="2"/>
        <v>100</v>
      </c>
    </row>
    <row r="51" spans="1:9" x14ac:dyDescent="0.2">
      <c r="A51" s="37" t="s">
        <v>19</v>
      </c>
      <c r="B51" s="47"/>
      <c r="C51" s="47"/>
      <c r="D51" s="47"/>
      <c r="E51" s="47"/>
      <c r="F51" s="68"/>
      <c r="G51" s="68"/>
    </row>
    <row r="52" spans="1:9" ht="78.75" x14ac:dyDescent="0.2">
      <c r="A52" s="69" t="s">
        <v>292</v>
      </c>
      <c r="B52" s="27">
        <v>2456.5</v>
      </c>
      <c r="C52" s="27">
        <v>0</v>
      </c>
      <c r="D52" s="27">
        <v>0</v>
      </c>
      <c r="E52" s="154">
        <v>0</v>
      </c>
      <c r="F52" s="68">
        <f t="shared" si="1"/>
        <v>0</v>
      </c>
      <c r="G52" s="68">
        <v>0</v>
      </c>
    </row>
    <row r="53" spans="1:9" ht="22.5" x14ac:dyDescent="0.2">
      <c r="A53" s="37" t="s">
        <v>242</v>
      </c>
      <c r="B53" s="47">
        <v>5432.4</v>
      </c>
      <c r="C53" s="47">
        <v>6408.5</v>
      </c>
      <c r="D53" s="47">
        <v>6260.7</v>
      </c>
      <c r="E53" s="47">
        <v>630</v>
      </c>
      <c r="F53" s="68">
        <f t="shared" si="1"/>
        <v>115.24740446211619</v>
      </c>
      <c r="G53" s="68">
        <f t="shared" si="2"/>
        <v>97.693688070531323</v>
      </c>
    </row>
    <row r="54" spans="1:9" ht="33.75" x14ac:dyDescent="0.2">
      <c r="A54" s="37" t="s">
        <v>35</v>
      </c>
      <c r="B54" s="47">
        <v>144586</v>
      </c>
      <c r="C54" s="47">
        <v>164758.20000000001</v>
      </c>
      <c r="D54" s="47">
        <v>161534.6</v>
      </c>
      <c r="E54" s="47">
        <v>102262</v>
      </c>
      <c r="F54" s="68">
        <f t="shared" si="1"/>
        <v>111.72215843857636</v>
      </c>
      <c r="G54" s="68">
        <f t="shared" si="2"/>
        <v>98.043435774365093</v>
      </c>
    </row>
    <row r="55" spans="1:9" ht="22.5" x14ac:dyDescent="0.2">
      <c r="A55" s="37" t="s">
        <v>36</v>
      </c>
      <c r="B55" s="47">
        <v>379709.3</v>
      </c>
      <c r="C55" s="47">
        <v>430188.2</v>
      </c>
      <c r="D55" s="47">
        <v>417362.8</v>
      </c>
      <c r="E55" s="47">
        <v>304431.2</v>
      </c>
      <c r="F55" s="68">
        <f t="shared" si="1"/>
        <v>109.91640183687889</v>
      </c>
      <c r="G55" s="68">
        <f t="shared" si="2"/>
        <v>97.018653696219459</v>
      </c>
    </row>
    <row r="56" spans="1:9" ht="33.75" x14ac:dyDescent="0.2">
      <c r="A56" s="200" t="s">
        <v>769</v>
      </c>
      <c r="B56" s="47">
        <v>0</v>
      </c>
      <c r="C56" s="47">
        <v>2768.3</v>
      </c>
      <c r="D56" s="47">
        <v>2768.3</v>
      </c>
      <c r="E56" s="47">
        <v>0</v>
      </c>
      <c r="F56" s="68">
        <v>0</v>
      </c>
      <c r="G56" s="68">
        <v>0</v>
      </c>
    </row>
    <row r="57" spans="1:9" ht="33.75" x14ac:dyDescent="0.2">
      <c r="A57" s="200" t="s">
        <v>770</v>
      </c>
      <c r="B57" s="47">
        <v>0</v>
      </c>
      <c r="C57" s="47">
        <v>5738.3</v>
      </c>
      <c r="D57" s="47">
        <v>3878.4</v>
      </c>
      <c r="E57" s="47">
        <v>0</v>
      </c>
      <c r="F57" s="68">
        <v>0</v>
      </c>
      <c r="G57" s="68">
        <v>0</v>
      </c>
    </row>
    <row r="58" spans="1:9" ht="56.25" x14ac:dyDescent="0.2">
      <c r="A58" s="200" t="s">
        <v>771</v>
      </c>
      <c r="B58" s="47">
        <v>0</v>
      </c>
      <c r="C58" s="47">
        <v>0</v>
      </c>
      <c r="D58" s="47">
        <v>0</v>
      </c>
      <c r="E58" s="47">
        <v>0</v>
      </c>
      <c r="F58" s="68">
        <v>0</v>
      </c>
      <c r="G58" s="68">
        <v>0</v>
      </c>
    </row>
    <row r="59" spans="1:9" ht="33.75" x14ac:dyDescent="0.2">
      <c r="A59" s="200" t="s">
        <v>558</v>
      </c>
      <c r="B59" s="27">
        <v>17764.3</v>
      </c>
      <c r="C59" s="27">
        <v>0</v>
      </c>
      <c r="D59" s="27">
        <v>0</v>
      </c>
      <c r="E59" s="27">
        <v>0</v>
      </c>
      <c r="F59" s="68">
        <v>0</v>
      </c>
      <c r="G59" s="68">
        <v>0</v>
      </c>
    </row>
    <row r="60" spans="1:9" ht="33.75" x14ac:dyDescent="0.2">
      <c r="A60" s="200" t="s">
        <v>559</v>
      </c>
      <c r="B60" s="27">
        <v>1382</v>
      </c>
      <c r="C60" s="27">
        <v>0</v>
      </c>
      <c r="D60" s="27">
        <v>0</v>
      </c>
      <c r="E60" s="27">
        <v>0</v>
      </c>
      <c r="F60" s="68">
        <v>0</v>
      </c>
      <c r="G60" s="68">
        <v>0</v>
      </c>
    </row>
    <row r="61" spans="1:9" ht="22.5" x14ac:dyDescent="0.2">
      <c r="A61" s="37" t="s">
        <v>223</v>
      </c>
      <c r="B61" s="47">
        <v>33639.199999999997</v>
      </c>
      <c r="C61" s="47">
        <v>34386.800000000003</v>
      </c>
      <c r="D61" s="47">
        <v>30295.8</v>
      </c>
      <c r="E61" s="47">
        <v>8226.4</v>
      </c>
      <c r="F61" s="68">
        <f t="shared" si="1"/>
        <v>90.06100026159956</v>
      </c>
      <c r="G61" s="68">
        <f t="shared" si="2"/>
        <v>88.10299300894529</v>
      </c>
    </row>
    <row r="62" spans="1:9" ht="22.5" x14ac:dyDescent="0.2">
      <c r="A62" s="37" t="s">
        <v>237</v>
      </c>
      <c r="B62" s="47">
        <v>8472.7000000000007</v>
      </c>
      <c r="C62" s="47">
        <v>9435.2000000000007</v>
      </c>
      <c r="D62" s="47">
        <v>9435.2000000000007</v>
      </c>
      <c r="E62" s="47">
        <v>1648.9</v>
      </c>
      <c r="F62" s="68">
        <f t="shared" si="1"/>
        <v>111.36001510734476</v>
      </c>
      <c r="G62" s="68">
        <f t="shared" si="2"/>
        <v>100</v>
      </c>
    </row>
    <row r="63" spans="1:9" ht="33.75" x14ac:dyDescent="0.2">
      <c r="A63" s="37" t="s">
        <v>114</v>
      </c>
      <c r="B63" s="47">
        <f>SUM(B65:B69)</f>
        <v>106141.4</v>
      </c>
      <c r="C63" s="47">
        <f>SUM(C65:C69)</f>
        <v>158910.5</v>
      </c>
      <c r="D63" s="237">
        <f>SUM(D65:D69)</f>
        <v>147975.29999999999</v>
      </c>
      <c r="E63" s="47">
        <f>SUM(E65:E69)</f>
        <v>119404.5</v>
      </c>
      <c r="F63" s="68">
        <f t="shared" si="1"/>
        <v>139.41336745134322</v>
      </c>
      <c r="G63" s="68">
        <f t="shared" si="2"/>
        <v>93.11864225460242</v>
      </c>
      <c r="I63" s="236"/>
    </row>
    <row r="64" spans="1:9" x14ac:dyDescent="0.2">
      <c r="A64" s="37" t="s">
        <v>19</v>
      </c>
      <c r="B64" s="47"/>
      <c r="C64" s="47"/>
      <c r="D64" s="47"/>
      <c r="E64" s="47"/>
      <c r="F64" s="68"/>
      <c r="G64" s="68"/>
    </row>
    <row r="65" spans="1:9" ht="22.5" x14ac:dyDescent="0.2">
      <c r="A65" s="69" t="s">
        <v>115</v>
      </c>
      <c r="B65" s="27">
        <v>14455</v>
      </c>
      <c r="C65" s="27">
        <v>16339.6</v>
      </c>
      <c r="D65" s="27">
        <v>16013</v>
      </c>
      <c r="E65" s="27">
        <v>1595.2</v>
      </c>
      <c r="F65" s="68">
        <f t="shared" si="1"/>
        <v>110.77827741265997</v>
      </c>
      <c r="G65" s="68">
        <f t="shared" si="2"/>
        <v>98.001175059364982</v>
      </c>
    </row>
    <row r="66" spans="1:9" ht="22.5" x14ac:dyDescent="0.2">
      <c r="A66" s="69" t="s">
        <v>224</v>
      </c>
      <c r="B66" s="27">
        <v>34669.5</v>
      </c>
      <c r="C66" s="27">
        <v>69058.899999999994</v>
      </c>
      <c r="D66" s="27">
        <v>60467.199999999997</v>
      </c>
      <c r="E66" s="27">
        <v>46314.2</v>
      </c>
      <c r="F66" s="68">
        <f t="shared" si="1"/>
        <v>174.41036069167424</v>
      </c>
      <c r="G66" s="68">
        <f t="shared" si="2"/>
        <v>87.558880897320989</v>
      </c>
    </row>
    <row r="67" spans="1:9" ht="33.75" x14ac:dyDescent="0.2">
      <c r="A67" s="69" t="s">
        <v>772</v>
      </c>
      <c r="B67" s="27">
        <v>656.6</v>
      </c>
      <c r="C67" s="27">
        <v>0</v>
      </c>
      <c r="D67" s="27">
        <v>0</v>
      </c>
      <c r="E67" s="27">
        <v>0</v>
      </c>
      <c r="F67" s="68">
        <v>0</v>
      </c>
      <c r="G67" s="68">
        <v>0</v>
      </c>
    </row>
    <row r="68" spans="1:9" ht="22.5" x14ac:dyDescent="0.2">
      <c r="A68" s="69" t="s">
        <v>294</v>
      </c>
      <c r="B68" s="27">
        <v>26589.4</v>
      </c>
      <c r="C68" s="27">
        <v>40512</v>
      </c>
      <c r="D68" s="27">
        <v>38495.1</v>
      </c>
      <c r="E68" s="27">
        <v>38495.1</v>
      </c>
      <c r="F68" s="68">
        <f t="shared" si="1"/>
        <v>144.77611378970565</v>
      </c>
      <c r="G68" s="68">
        <f t="shared" si="2"/>
        <v>95.021475118483409</v>
      </c>
    </row>
    <row r="69" spans="1:9" ht="22.5" x14ac:dyDescent="0.2">
      <c r="A69" s="69" t="s">
        <v>250</v>
      </c>
      <c r="B69" s="27">
        <v>29770.9</v>
      </c>
      <c r="C69" s="27">
        <v>33000</v>
      </c>
      <c r="D69" s="27">
        <v>33000</v>
      </c>
      <c r="E69" s="27">
        <v>33000</v>
      </c>
      <c r="F69" s="68">
        <f t="shared" si="1"/>
        <v>110.84649775451867</v>
      </c>
      <c r="G69" s="68">
        <f t="shared" si="2"/>
        <v>100</v>
      </c>
    </row>
    <row r="70" spans="1:9" ht="22.5" x14ac:dyDescent="0.2">
      <c r="A70" s="37" t="s">
        <v>206</v>
      </c>
      <c r="B70" s="47">
        <f>SUM(B71:B79)</f>
        <v>97795</v>
      </c>
      <c r="C70" s="47">
        <f>SUM(C71:C79)</f>
        <v>98252.3</v>
      </c>
      <c r="D70" s="237">
        <f>SUM(D71:D79)</f>
        <v>98071.7</v>
      </c>
      <c r="E70" s="47">
        <f>SUM(E71:E79)</f>
        <v>33865.600000000006</v>
      </c>
      <c r="F70" s="68">
        <f t="shared" si="1"/>
        <v>100.28293880055217</v>
      </c>
      <c r="G70" s="68">
        <f t="shared" si="2"/>
        <v>99.81618750909648</v>
      </c>
      <c r="I70" s="236"/>
    </row>
    <row r="71" spans="1:9" ht="45" x14ac:dyDescent="0.2">
      <c r="A71" s="37" t="s">
        <v>96</v>
      </c>
      <c r="B71" s="47">
        <v>7131.5</v>
      </c>
      <c r="C71" s="47">
        <v>8669.4</v>
      </c>
      <c r="D71" s="47">
        <v>8669.4</v>
      </c>
      <c r="E71" s="47">
        <v>2055.6999999999998</v>
      </c>
      <c r="F71" s="68">
        <f t="shared" si="1"/>
        <v>121.56488817219378</v>
      </c>
      <c r="G71" s="68">
        <f t="shared" si="2"/>
        <v>100</v>
      </c>
    </row>
    <row r="72" spans="1:9" ht="22.5" x14ac:dyDescent="0.2">
      <c r="A72" s="37" t="s">
        <v>97</v>
      </c>
      <c r="B72" s="47">
        <v>12453.5</v>
      </c>
      <c r="C72" s="47">
        <v>11736.5</v>
      </c>
      <c r="D72" s="47">
        <v>11736.5</v>
      </c>
      <c r="E72" s="47">
        <v>4284.1000000000004</v>
      </c>
      <c r="F72" s="68">
        <f t="shared" si="1"/>
        <v>94.242582406552373</v>
      </c>
      <c r="G72" s="68">
        <f t="shared" si="2"/>
        <v>100</v>
      </c>
    </row>
    <row r="73" spans="1:9" ht="33.75" x14ac:dyDescent="0.2">
      <c r="A73" s="37" t="s">
        <v>98</v>
      </c>
      <c r="B73" s="47">
        <v>12232.9</v>
      </c>
      <c r="C73" s="47">
        <v>12210.3</v>
      </c>
      <c r="D73" s="47">
        <v>12210.3</v>
      </c>
      <c r="E73" s="47">
        <v>4854.8999999999996</v>
      </c>
      <c r="F73" s="68">
        <f t="shared" si="1"/>
        <v>99.81525231138977</v>
      </c>
      <c r="G73" s="68">
        <f t="shared" si="2"/>
        <v>100</v>
      </c>
    </row>
    <row r="74" spans="1:9" ht="33.75" x14ac:dyDescent="0.2">
      <c r="A74" s="37" t="s">
        <v>99</v>
      </c>
      <c r="B74" s="47">
        <v>9730.7000000000007</v>
      </c>
      <c r="C74" s="47">
        <v>10849.6</v>
      </c>
      <c r="D74" s="47">
        <v>10849.6</v>
      </c>
      <c r="E74" s="47">
        <v>1713.5</v>
      </c>
      <c r="F74" s="68">
        <f t="shared" si="1"/>
        <v>111.49865888373908</v>
      </c>
      <c r="G74" s="68">
        <f t="shared" si="2"/>
        <v>100</v>
      </c>
    </row>
    <row r="75" spans="1:9" ht="33.75" x14ac:dyDescent="0.2">
      <c r="A75" s="37" t="s">
        <v>100</v>
      </c>
      <c r="B75" s="47">
        <v>10149.4</v>
      </c>
      <c r="C75" s="47">
        <v>8339.6</v>
      </c>
      <c r="D75" s="47">
        <v>8339.6</v>
      </c>
      <c r="E75" s="47">
        <v>6515.3</v>
      </c>
      <c r="F75" s="68">
        <f t="shared" si="1"/>
        <v>82.168404043588794</v>
      </c>
      <c r="G75" s="68">
        <f t="shared" si="2"/>
        <v>100</v>
      </c>
    </row>
    <row r="76" spans="1:9" ht="33.75" x14ac:dyDescent="0.2">
      <c r="A76" s="37" t="s">
        <v>101</v>
      </c>
      <c r="B76" s="47">
        <v>9421.2999999999993</v>
      </c>
      <c r="C76" s="47">
        <v>9550.4</v>
      </c>
      <c r="D76" s="47">
        <v>9369.7999999999993</v>
      </c>
      <c r="E76" s="47">
        <v>3430.4</v>
      </c>
      <c r="F76" s="68">
        <f t="shared" si="1"/>
        <v>99.45336630825895</v>
      </c>
      <c r="G76" s="68">
        <f t="shared" si="2"/>
        <v>98.10897972859776</v>
      </c>
    </row>
    <row r="77" spans="1:9" ht="33.75" x14ac:dyDescent="0.2">
      <c r="A77" s="37" t="s">
        <v>102</v>
      </c>
      <c r="B77" s="47">
        <v>12663.4</v>
      </c>
      <c r="C77" s="47">
        <v>12151.7</v>
      </c>
      <c r="D77" s="47">
        <v>12151.7</v>
      </c>
      <c r="E77" s="47">
        <v>4001</v>
      </c>
      <c r="F77" s="68">
        <f t="shared" si="1"/>
        <v>95.959221062273954</v>
      </c>
      <c r="G77" s="68">
        <f t="shared" si="2"/>
        <v>100</v>
      </c>
    </row>
    <row r="78" spans="1:9" ht="33.75" x14ac:dyDescent="0.2">
      <c r="A78" s="37" t="s">
        <v>103</v>
      </c>
      <c r="B78" s="47">
        <v>11301.3</v>
      </c>
      <c r="C78" s="47">
        <v>11614.8</v>
      </c>
      <c r="D78" s="47">
        <v>11614.8</v>
      </c>
      <c r="E78" s="47">
        <v>3888.4</v>
      </c>
      <c r="F78" s="68">
        <f t="shared" si="1"/>
        <v>102.77401714846965</v>
      </c>
      <c r="G78" s="68">
        <f t="shared" si="2"/>
        <v>100</v>
      </c>
    </row>
    <row r="79" spans="1:9" ht="33.75" x14ac:dyDescent="0.2">
      <c r="A79" s="37" t="s">
        <v>104</v>
      </c>
      <c r="B79" s="47">
        <v>12711</v>
      </c>
      <c r="C79" s="47">
        <v>13130</v>
      </c>
      <c r="D79" s="47">
        <v>13130</v>
      </c>
      <c r="E79" s="47">
        <v>3122.3</v>
      </c>
      <c r="F79" s="68">
        <f t="shared" si="1"/>
        <v>103.29635748564236</v>
      </c>
      <c r="G79" s="68">
        <f t="shared" si="2"/>
        <v>100</v>
      </c>
    </row>
  </sheetData>
  <autoFilter ref="A4:G79">
    <filterColumn colId="3" showButton="0"/>
  </autoFilter>
  <mergeCells count="6">
    <mergeCell ref="G4:G5"/>
    <mergeCell ref="A4:A5"/>
    <mergeCell ref="B4:B5"/>
    <mergeCell ref="C4:C5"/>
    <mergeCell ref="D4:E4"/>
    <mergeCell ref="F4:F5"/>
  </mergeCells>
  <phoneticPr fontId="22" type="noConversion"/>
  <pageMargins left="0.78740157480314965" right="0.59055118110236227" top="0.59055118110236227" bottom="0.59055118110236227" header="0.51181102362204722" footer="0.51181102362204722"/>
  <pageSetup paperSize="9" scale="94" fitToHeight="0"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I47"/>
  <sheetViews>
    <sheetView workbookViewId="0">
      <selection activeCell="A29" sqref="A29"/>
    </sheetView>
  </sheetViews>
  <sheetFormatPr defaultRowHeight="12.75" x14ac:dyDescent="0.2"/>
  <cols>
    <col min="1" max="1" width="42.85546875" customWidth="1"/>
    <col min="3" max="3" width="11.85546875" bestFit="1" customWidth="1"/>
    <col min="4" max="4" width="11.85546875" customWidth="1"/>
    <col min="5" max="5" width="13.140625" customWidth="1"/>
    <col min="6" max="6" width="11.28515625" customWidth="1"/>
    <col min="8" max="8" width="11.85546875" customWidth="1"/>
  </cols>
  <sheetData>
    <row r="1" spans="1:9" x14ac:dyDescent="0.2">
      <c r="H1" s="26" t="s">
        <v>533</v>
      </c>
    </row>
    <row r="2" spans="1:9" x14ac:dyDescent="0.2">
      <c r="H2" s="63" t="s">
        <v>192</v>
      </c>
    </row>
    <row r="3" spans="1:9" ht="29.25" customHeight="1" x14ac:dyDescent="0.2">
      <c r="A3" s="405" t="s">
        <v>773</v>
      </c>
      <c r="B3" s="405"/>
      <c r="C3" s="405"/>
      <c r="D3" s="405"/>
      <c r="E3" s="405"/>
      <c r="F3" s="405"/>
      <c r="G3" s="405"/>
      <c r="H3" s="405"/>
    </row>
    <row r="4" spans="1:9" x14ac:dyDescent="0.2">
      <c r="H4" t="s">
        <v>23</v>
      </c>
    </row>
    <row r="5" spans="1:9" ht="72" customHeight="1" x14ac:dyDescent="0.2">
      <c r="A5" s="6" t="s">
        <v>130</v>
      </c>
      <c r="B5" s="6" t="s">
        <v>116</v>
      </c>
      <c r="C5" s="201" t="s">
        <v>536</v>
      </c>
      <c r="D5" s="2" t="s">
        <v>24</v>
      </c>
      <c r="E5" s="2" t="s">
        <v>25</v>
      </c>
      <c r="F5" s="52" t="s">
        <v>163</v>
      </c>
      <c r="G5" s="4" t="s">
        <v>775</v>
      </c>
      <c r="H5" s="2" t="s">
        <v>776</v>
      </c>
    </row>
    <row r="6" spans="1:9" x14ac:dyDescent="0.2">
      <c r="A6" s="3" t="s">
        <v>26</v>
      </c>
      <c r="B6" s="2"/>
      <c r="C6" s="28">
        <f>SUM(C7:C47)</f>
        <v>1066130.1999999997</v>
      </c>
      <c r="D6" s="28">
        <f>SUM(D7:D47)</f>
        <v>1255670.5</v>
      </c>
      <c r="E6" s="28">
        <f>SUM(E7:E47)</f>
        <v>1215947.6000000003</v>
      </c>
      <c r="F6" s="49">
        <f>SUM(F7:F47)</f>
        <v>678084.1</v>
      </c>
      <c r="G6" s="29">
        <f>E6/D6*100</f>
        <v>96.836518816042926</v>
      </c>
      <c r="H6" s="36">
        <f>SUM(H7:H47)</f>
        <v>39722.899999999987</v>
      </c>
    </row>
    <row r="7" spans="1:9" x14ac:dyDescent="0.2">
      <c r="A7" s="188" t="s">
        <v>567</v>
      </c>
      <c r="B7" s="30" t="s">
        <v>131</v>
      </c>
      <c r="C7" s="34">
        <v>214919.7</v>
      </c>
      <c r="D7" s="34">
        <v>251792.8</v>
      </c>
      <c r="E7" s="34">
        <v>249898.3</v>
      </c>
      <c r="F7" s="50">
        <v>157828.70000000001</v>
      </c>
      <c r="G7" s="203">
        <f>E7/D7*100</f>
        <v>99.247595642131145</v>
      </c>
      <c r="H7" s="31">
        <f>D7-E7</f>
        <v>1894.5</v>
      </c>
      <c r="I7" s="11"/>
    </row>
    <row r="8" spans="1:9" ht="25.5" x14ac:dyDescent="0.2">
      <c r="A8" s="35" t="s">
        <v>568</v>
      </c>
      <c r="B8" s="30" t="s">
        <v>132</v>
      </c>
      <c r="C8" s="34">
        <v>148.1</v>
      </c>
      <c r="D8" s="34">
        <v>117</v>
      </c>
      <c r="E8" s="34">
        <v>100.9</v>
      </c>
      <c r="F8" s="50">
        <v>94</v>
      </c>
      <c r="G8" s="203">
        <f t="shared" ref="G8:G47" si="0">E8/D8*100</f>
        <v>86.239316239316238</v>
      </c>
      <c r="H8" s="31">
        <f t="shared" ref="H8:H47" si="1">D8-E8</f>
        <v>16.099999999999994</v>
      </c>
      <c r="I8" s="11"/>
    </row>
    <row r="9" spans="1:9" ht="25.5" x14ac:dyDescent="0.2">
      <c r="A9" s="35" t="s">
        <v>569</v>
      </c>
      <c r="B9" s="30" t="s">
        <v>252</v>
      </c>
      <c r="C9" s="34">
        <v>0</v>
      </c>
      <c r="D9" s="34">
        <v>0</v>
      </c>
      <c r="E9" s="34">
        <v>0</v>
      </c>
      <c r="F9" s="50">
        <v>0</v>
      </c>
      <c r="G9" s="203">
        <v>0</v>
      </c>
      <c r="H9" s="31">
        <f t="shared" si="1"/>
        <v>0</v>
      </c>
      <c r="I9" s="11"/>
    </row>
    <row r="10" spans="1:9" ht="51" x14ac:dyDescent="0.2">
      <c r="A10" s="188" t="s">
        <v>570</v>
      </c>
      <c r="B10" s="30" t="s">
        <v>133</v>
      </c>
      <c r="C10" s="34">
        <v>64656.1</v>
      </c>
      <c r="D10" s="34">
        <v>77336.2</v>
      </c>
      <c r="E10" s="34">
        <v>72126.100000000006</v>
      </c>
      <c r="F10" s="50">
        <v>45325.5</v>
      </c>
      <c r="G10" s="203">
        <f t="shared" si="0"/>
        <v>93.263051455851226</v>
      </c>
      <c r="H10" s="31">
        <f t="shared" si="1"/>
        <v>5210.0999999999913</v>
      </c>
      <c r="I10" s="11"/>
    </row>
    <row r="11" spans="1:9" ht="25.5" x14ac:dyDescent="0.2">
      <c r="A11" s="35" t="s">
        <v>117</v>
      </c>
      <c r="B11" s="30" t="s">
        <v>134</v>
      </c>
      <c r="C11" s="34">
        <v>44270.2</v>
      </c>
      <c r="D11" s="34">
        <v>51403.3</v>
      </c>
      <c r="E11" s="34">
        <v>51128.4</v>
      </c>
      <c r="F11" s="50">
        <v>9498.5</v>
      </c>
      <c r="G11" s="203">
        <f t="shared" si="0"/>
        <v>99.465209432079263</v>
      </c>
      <c r="H11" s="31">
        <f t="shared" si="1"/>
        <v>274.90000000000146</v>
      </c>
      <c r="I11" s="11"/>
    </row>
    <row r="12" spans="1:9" ht="38.25" x14ac:dyDescent="0.2">
      <c r="A12" s="35" t="s">
        <v>571</v>
      </c>
      <c r="B12" s="30" t="s">
        <v>135</v>
      </c>
      <c r="C12" s="34">
        <v>277.10000000000002</v>
      </c>
      <c r="D12" s="34">
        <v>204.5</v>
      </c>
      <c r="E12" s="34">
        <v>166.1</v>
      </c>
      <c r="F12" s="50">
        <v>5</v>
      </c>
      <c r="G12" s="203">
        <f t="shared" si="0"/>
        <v>81.222493887530561</v>
      </c>
      <c r="H12" s="31">
        <f t="shared" si="1"/>
        <v>38.400000000000006</v>
      </c>
      <c r="I12" s="11"/>
    </row>
    <row r="13" spans="1:9" ht="38.25" x14ac:dyDescent="0.2">
      <c r="A13" s="35" t="s">
        <v>572</v>
      </c>
      <c r="B13" s="30" t="s">
        <v>136</v>
      </c>
      <c r="C13" s="34">
        <v>222.8</v>
      </c>
      <c r="D13" s="34">
        <v>347</v>
      </c>
      <c r="E13" s="34">
        <v>306.5</v>
      </c>
      <c r="F13" s="50">
        <v>0</v>
      </c>
      <c r="G13" s="203">
        <f t="shared" si="0"/>
        <v>88.328530259365991</v>
      </c>
      <c r="H13" s="31">
        <f t="shared" si="1"/>
        <v>40.5</v>
      </c>
      <c r="I13" s="11"/>
    </row>
    <row r="14" spans="1:9" ht="51" x14ac:dyDescent="0.2">
      <c r="A14" s="35" t="s">
        <v>118</v>
      </c>
      <c r="B14" s="30" t="s">
        <v>137</v>
      </c>
      <c r="C14" s="34">
        <v>13321.8</v>
      </c>
      <c r="D14" s="34">
        <v>15452.2</v>
      </c>
      <c r="E14" s="34">
        <v>15366.4</v>
      </c>
      <c r="F14" s="50">
        <v>2882.8</v>
      </c>
      <c r="G14" s="203">
        <f t="shared" si="0"/>
        <v>99.444739260428932</v>
      </c>
      <c r="H14" s="31">
        <f t="shared" si="1"/>
        <v>85.800000000001091</v>
      </c>
      <c r="I14" s="11"/>
    </row>
    <row r="15" spans="1:9" ht="38.25" x14ac:dyDescent="0.2">
      <c r="A15" s="35" t="s">
        <v>573</v>
      </c>
      <c r="B15" s="30" t="s">
        <v>138</v>
      </c>
      <c r="C15" s="34">
        <v>27929.8</v>
      </c>
      <c r="D15" s="34">
        <v>50621.8</v>
      </c>
      <c r="E15" s="34">
        <v>50219.6</v>
      </c>
      <c r="F15" s="50">
        <v>46314.2</v>
      </c>
      <c r="G15" s="203">
        <f t="shared" si="0"/>
        <v>99.205480642727039</v>
      </c>
      <c r="H15" s="31">
        <f t="shared" si="1"/>
        <v>402.20000000000437</v>
      </c>
      <c r="I15" s="11"/>
    </row>
    <row r="16" spans="1:9" x14ac:dyDescent="0.2">
      <c r="A16" s="35" t="s">
        <v>574</v>
      </c>
      <c r="B16" s="30" t="s">
        <v>139</v>
      </c>
      <c r="C16" s="34">
        <v>127929.60000000001</v>
      </c>
      <c r="D16" s="34">
        <v>159981.5</v>
      </c>
      <c r="E16" s="34">
        <v>147051.5</v>
      </c>
      <c r="F16" s="50">
        <v>80539.399999999994</v>
      </c>
      <c r="G16" s="203">
        <f t="shared" si="0"/>
        <v>91.917815497416882</v>
      </c>
      <c r="H16" s="31">
        <f t="shared" si="1"/>
        <v>12930</v>
      </c>
      <c r="I16" s="11"/>
    </row>
    <row r="17" spans="1:9" x14ac:dyDescent="0.2">
      <c r="A17" s="35" t="s">
        <v>302</v>
      </c>
      <c r="B17" s="30" t="s">
        <v>295</v>
      </c>
      <c r="C17" s="34">
        <v>18573.5</v>
      </c>
      <c r="D17" s="34">
        <v>23341.200000000001</v>
      </c>
      <c r="E17" s="34">
        <v>20522.7</v>
      </c>
      <c r="F17" s="50">
        <v>20.100000000000001</v>
      </c>
      <c r="G17" s="203">
        <f t="shared" si="0"/>
        <v>87.924785358079276</v>
      </c>
      <c r="H17" s="31">
        <f t="shared" si="1"/>
        <v>2818.5</v>
      </c>
      <c r="I17" s="11"/>
    </row>
    <row r="18" spans="1:9" x14ac:dyDescent="0.2">
      <c r="A18" s="35" t="s">
        <v>119</v>
      </c>
      <c r="B18" s="30" t="s">
        <v>140</v>
      </c>
      <c r="C18" s="34">
        <v>1413.1</v>
      </c>
      <c r="D18" s="34">
        <v>2100</v>
      </c>
      <c r="E18" s="34">
        <v>2052.5</v>
      </c>
      <c r="F18" s="50">
        <v>0</v>
      </c>
      <c r="G18" s="203">
        <f t="shared" si="0"/>
        <v>97.738095238095241</v>
      </c>
      <c r="H18" s="31">
        <f t="shared" si="1"/>
        <v>47.5</v>
      </c>
      <c r="I18" s="11"/>
    </row>
    <row r="19" spans="1:9" ht="38.25" x14ac:dyDescent="0.2">
      <c r="A19" s="35" t="s">
        <v>422</v>
      </c>
      <c r="B19" s="163" t="s">
        <v>421</v>
      </c>
      <c r="C19" s="34">
        <v>0</v>
      </c>
      <c r="D19" s="34">
        <v>0</v>
      </c>
      <c r="E19" s="34">
        <v>0</v>
      </c>
      <c r="F19" s="50">
        <v>0</v>
      </c>
      <c r="G19" s="203">
        <v>0</v>
      </c>
      <c r="H19" s="31">
        <f t="shared" si="1"/>
        <v>0</v>
      </c>
      <c r="I19" s="11"/>
    </row>
    <row r="20" spans="1:9" ht="38.25" x14ac:dyDescent="0.2">
      <c r="A20" s="35" t="s">
        <v>120</v>
      </c>
      <c r="B20" s="30" t="s">
        <v>141</v>
      </c>
      <c r="C20" s="34">
        <v>85.6</v>
      </c>
      <c r="D20" s="34">
        <v>1129</v>
      </c>
      <c r="E20" s="34">
        <v>1125.4000000000001</v>
      </c>
      <c r="F20" s="50">
        <v>90.4</v>
      </c>
      <c r="G20" s="203">
        <f t="shared" si="0"/>
        <v>99.681133746678483</v>
      </c>
      <c r="H20" s="31">
        <f t="shared" si="1"/>
        <v>3.5999999999999091</v>
      </c>
      <c r="I20" s="11"/>
    </row>
    <row r="21" spans="1:9" x14ac:dyDescent="0.2">
      <c r="A21" s="35" t="s">
        <v>121</v>
      </c>
      <c r="B21" s="30" t="s">
        <v>142</v>
      </c>
      <c r="C21" s="34">
        <v>4788</v>
      </c>
      <c r="D21" s="34">
        <v>3078</v>
      </c>
      <c r="E21" s="34">
        <v>3078</v>
      </c>
      <c r="F21" s="50">
        <v>2000.7</v>
      </c>
      <c r="G21" s="203">
        <f t="shared" si="0"/>
        <v>100</v>
      </c>
      <c r="H21" s="31">
        <f t="shared" si="1"/>
        <v>0</v>
      </c>
      <c r="I21" s="11"/>
    </row>
    <row r="22" spans="1:9" ht="25.5" x14ac:dyDescent="0.2">
      <c r="A22" s="35" t="s">
        <v>575</v>
      </c>
      <c r="B22" s="30" t="s">
        <v>143</v>
      </c>
      <c r="C22" s="34">
        <v>691.8</v>
      </c>
      <c r="D22" s="34">
        <v>754.8</v>
      </c>
      <c r="E22" s="34">
        <v>754.8</v>
      </c>
      <c r="F22" s="50">
        <v>754.8</v>
      </c>
      <c r="G22" s="203">
        <f t="shared" si="0"/>
        <v>100</v>
      </c>
      <c r="H22" s="31">
        <f t="shared" si="1"/>
        <v>0</v>
      </c>
      <c r="I22" s="11"/>
    </row>
    <row r="23" spans="1:9" x14ac:dyDescent="0.2">
      <c r="A23" s="35" t="s">
        <v>577</v>
      </c>
      <c r="B23" s="30" t="s">
        <v>296</v>
      </c>
      <c r="C23" s="34">
        <v>0</v>
      </c>
      <c r="D23" s="34">
        <v>50</v>
      </c>
      <c r="E23" s="34">
        <v>50</v>
      </c>
      <c r="F23" s="50">
        <v>50</v>
      </c>
      <c r="G23" s="203">
        <v>0</v>
      </c>
      <c r="H23" s="31">
        <f>D23-E23</f>
        <v>0</v>
      </c>
      <c r="I23" s="11"/>
    </row>
    <row r="24" spans="1:9" ht="51" x14ac:dyDescent="0.2">
      <c r="A24" s="35" t="s">
        <v>576</v>
      </c>
      <c r="B24" s="163" t="s">
        <v>561</v>
      </c>
      <c r="C24" s="34">
        <v>3327.2</v>
      </c>
      <c r="D24" s="34">
        <v>5600</v>
      </c>
      <c r="E24" s="34">
        <v>5600</v>
      </c>
      <c r="F24" s="50">
        <v>5600</v>
      </c>
      <c r="G24" s="203">
        <f t="shared" si="0"/>
        <v>100</v>
      </c>
      <c r="H24" s="31">
        <f t="shared" si="1"/>
        <v>0</v>
      </c>
      <c r="I24" s="11"/>
    </row>
    <row r="25" spans="1:9" ht="38.25" x14ac:dyDescent="0.2">
      <c r="A25" s="263" t="s">
        <v>802</v>
      </c>
      <c r="B25" s="163" t="s">
        <v>774</v>
      </c>
      <c r="C25" s="34">
        <v>0</v>
      </c>
      <c r="D25" s="34">
        <v>13515</v>
      </c>
      <c r="E25" s="34">
        <v>5340</v>
      </c>
      <c r="F25" s="50">
        <v>0</v>
      </c>
      <c r="G25" s="203">
        <f t="shared" si="0"/>
        <v>39.511653718091011</v>
      </c>
      <c r="H25" s="31">
        <f t="shared" si="1"/>
        <v>8175</v>
      </c>
      <c r="I25" s="11"/>
    </row>
    <row r="26" spans="1:9" ht="25.5" x14ac:dyDescent="0.2">
      <c r="A26" s="35" t="s">
        <v>122</v>
      </c>
      <c r="B26" s="30" t="s">
        <v>144</v>
      </c>
      <c r="C26" s="34">
        <v>39536.300000000003</v>
      </c>
      <c r="D26" s="34">
        <v>39714.1</v>
      </c>
      <c r="E26" s="34">
        <v>39714.1</v>
      </c>
      <c r="F26" s="50">
        <v>19498.099999999999</v>
      </c>
      <c r="G26" s="203">
        <f t="shared" si="0"/>
        <v>100</v>
      </c>
      <c r="H26" s="31">
        <f t="shared" si="1"/>
        <v>0</v>
      </c>
      <c r="I26" s="11"/>
    </row>
    <row r="27" spans="1:9" x14ac:dyDescent="0.2">
      <c r="A27" s="35" t="s">
        <v>123</v>
      </c>
      <c r="B27" s="30" t="s">
        <v>145</v>
      </c>
      <c r="C27" s="34">
        <v>3331.6</v>
      </c>
      <c r="D27" s="34">
        <v>4067.2</v>
      </c>
      <c r="E27" s="34">
        <v>4067.2</v>
      </c>
      <c r="F27" s="50">
        <v>4067.2</v>
      </c>
      <c r="G27" s="203">
        <f t="shared" si="0"/>
        <v>100</v>
      </c>
      <c r="H27" s="31">
        <f t="shared" si="1"/>
        <v>0</v>
      </c>
      <c r="I27" s="11"/>
    </row>
    <row r="28" spans="1:9" x14ac:dyDescent="0.2">
      <c r="A28" s="35" t="s">
        <v>124</v>
      </c>
      <c r="B28" s="30" t="s">
        <v>146</v>
      </c>
      <c r="C28" s="34">
        <v>54927.1</v>
      </c>
      <c r="D28" s="34">
        <v>54471</v>
      </c>
      <c r="E28" s="34">
        <v>54290.400000000001</v>
      </c>
      <c r="F28" s="50">
        <v>10300.299999999999</v>
      </c>
      <c r="G28" s="203">
        <f t="shared" si="0"/>
        <v>99.668447430742972</v>
      </c>
      <c r="H28" s="31">
        <f t="shared" si="1"/>
        <v>180.59999999999854</v>
      </c>
      <c r="I28" s="11"/>
    </row>
    <row r="29" spans="1:9" ht="63.75" x14ac:dyDescent="0.2">
      <c r="A29" s="35" t="s">
        <v>125</v>
      </c>
      <c r="B29" s="30" t="s">
        <v>147</v>
      </c>
      <c r="C29" s="34">
        <v>298632.09999999998</v>
      </c>
      <c r="D29" s="34">
        <v>336847.1</v>
      </c>
      <c r="E29" s="34">
        <v>336847.1</v>
      </c>
      <c r="F29" s="50">
        <v>166810.6</v>
      </c>
      <c r="G29" s="203">
        <f t="shared" si="0"/>
        <v>100</v>
      </c>
      <c r="H29" s="31">
        <f t="shared" si="1"/>
        <v>0</v>
      </c>
      <c r="I29" s="11"/>
    </row>
    <row r="30" spans="1:9" ht="25.5" x14ac:dyDescent="0.2">
      <c r="A30" s="35" t="s">
        <v>126</v>
      </c>
      <c r="B30" s="30" t="s">
        <v>148</v>
      </c>
      <c r="C30" s="34">
        <v>40676.5</v>
      </c>
      <c r="D30" s="34">
        <v>31880.799999999999</v>
      </c>
      <c r="E30" s="34">
        <v>26390.1</v>
      </c>
      <c r="F30" s="50">
        <v>23063.1</v>
      </c>
      <c r="G30" s="203">
        <f t="shared" si="0"/>
        <v>82.777408346089175</v>
      </c>
      <c r="H30" s="31">
        <f t="shared" si="1"/>
        <v>5490.7000000000007</v>
      </c>
      <c r="I30" s="11"/>
    </row>
    <row r="31" spans="1:9" ht="25.5" x14ac:dyDescent="0.2">
      <c r="A31" s="35" t="s">
        <v>303</v>
      </c>
      <c r="B31" s="32" t="s">
        <v>297</v>
      </c>
      <c r="C31" s="34">
        <v>0</v>
      </c>
      <c r="D31" s="34">
        <v>0</v>
      </c>
      <c r="E31" s="34">
        <v>0</v>
      </c>
      <c r="F31" s="51">
        <v>0</v>
      </c>
      <c r="G31" s="203">
        <v>0</v>
      </c>
      <c r="H31" s="31">
        <f t="shared" si="1"/>
        <v>0</v>
      </c>
      <c r="I31" s="11"/>
    </row>
    <row r="32" spans="1:9" ht="89.25" x14ac:dyDescent="0.2">
      <c r="A32" s="35" t="s">
        <v>578</v>
      </c>
      <c r="B32" s="202" t="s">
        <v>562</v>
      </c>
      <c r="C32" s="34">
        <v>1069.0999999999999</v>
      </c>
      <c r="D32" s="34">
        <v>0</v>
      </c>
      <c r="E32" s="34">
        <v>0</v>
      </c>
      <c r="F32" s="51">
        <v>0</v>
      </c>
      <c r="G32" s="203">
        <v>0</v>
      </c>
      <c r="H32" s="31">
        <f t="shared" si="1"/>
        <v>0</v>
      </c>
      <c r="I32" s="11"/>
    </row>
    <row r="33" spans="1:9" ht="89.25" x14ac:dyDescent="0.2">
      <c r="A33" s="35" t="s">
        <v>579</v>
      </c>
      <c r="B33" s="202" t="s">
        <v>566</v>
      </c>
      <c r="C33" s="34">
        <v>0</v>
      </c>
      <c r="D33" s="34">
        <v>0</v>
      </c>
      <c r="E33" s="34">
        <v>0</v>
      </c>
      <c r="F33" s="51">
        <v>0</v>
      </c>
      <c r="G33" s="203">
        <v>0</v>
      </c>
      <c r="H33" s="31">
        <f t="shared" si="1"/>
        <v>0</v>
      </c>
      <c r="I33" s="11"/>
    </row>
    <row r="34" spans="1:9" ht="63.75" x14ac:dyDescent="0.2">
      <c r="A34" s="35" t="s">
        <v>166</v>
      </c>
      <c r="B34" s="32" t="s">
        <v>164</v>
      </c>
      <c r="C34" s="34">
        <v>33026.9</v>
      </c>
      <c r="D34" s="34">
        <v>34344.5</v>
      </c>
      <c r="E34" s="34">
        <v>34344.5</v>
      </c>
      <c r="F34" s="51">
        <v>22180.3</v>
      </c>
      <c r="G34" s="203">
        <f t="shared" si="0"/>
        <v>100</v>
      </c>
      <c r="H34" s="31">
        <f t="shared" si="1"/>
        <v>0</v>
      </c>
      <c r="I34" s="11"/>
    </row>
    <row r="35" spans="1:9" ht="25.5" x14ac:dyDescent="0.2">
      <c r="A35" s="35" t="s">
        <v>167</v>
      </c>
      <c r="B35" s="32" t="s">
        <v>165</v>
      </c>
      <c r="C35" s="34">
        <v>205.2</v>
      </c>
      <c r="D35" s="34">
        <v>10549.6</v>
      </c>
      <c r="E35" s="34">
        <v>9966.2999999999993</v>
      </c>
      <c r="F35" s="51">
        <v>9323.2999999999993</v>
      </c>
      <c r="G35" s="203">
        <f t="shared" si="0"/>
        <v>94.470880412527478</v>
      </c>
      <c r="H35" s="31">
        <f t="shared" si="1"/>
        <v>583.30000000000109</v>
      </c>
      <c r="I35" s="11"/>
    </row>
    <row r="36" spans="1:9" ht="25.5" x14ac:dyDescent="0.2">
      <c r="A36" s="35" t="s">
        <v>304</v>
      </c>
      <c r="B36" s="32" t="s">
        <v>298</v>
      </c>
      <c r="C36" s="34">
        <v>0</v>
      </c>
      <c r="D36" s="34">
        <v>0</v>
      </c>
      <c r="E36" s="34">
        <v>0</v>
      </c>
      <c r="F36" s="51">
        <v>0</v>
      </c>
      <c r="G36" s="203">
        <v>0</v>
      </c>
      <c r="H36" s="31">
        <f t="shared" si="1"/>
        <v>0</v>
      </c>
      <c r="I36" s="11"/>
    </row>
    <row r="37" spans="1:9" ht="89.25" x14ac:dyDescent="0.2">
      <c r="A37" s="35" t="s">
        <v>580</v>
      </c>
      <c r="B37" s="202" t="s">
        <v>563</v>
      </c>
      <c r="C37" s="34">
        <v>0</v>
      </c>
      <c r="D37" s="34">
        <v>0</v>
      </c>
      <c r="E37" s="34">
        <v>0</v>
      </c>
      <c r="F37" s="51">
        <v>0</v>
      </c>
      <c r="G37" s="203">
        <v>0</v>
      </c>
      <c r="H37" s="31">
        <f t="shared" si="1"/>
        <v>0</v>
      </c>
      <c r="I37" s="11"/>
    </row>
    <row r="38" spans="1:9" ht="25.5" x14ac:dyDescent="0.2">
      <c r="A38" s="35" t="s">
        <v>305</v>
      </c>
      <c r="B38" s="32" t="s">
        <v>299</v>
      </c>
      <c r="C38" s="34">
        <v>40</v>
      </c>
      <c r="D38" s="34">
        <v>0</v>
      </c>
      <c r="E38" s="34">
        <v>0</v>
      </c>
      <c r="F38" s="51">
        <v>0</v>
      </c>
      <c r="G38" s="203">
        <v>0</v>
      </c>
      <c r="H38" s="31">
        <f t="shared" si="1"/>
        <v>0</v>
      </c>
      <c r="I38" s="11"/>
    </row>
    <row r="39" spans="1:9" ht="63.75" x14ac:dyDescent="0.2">
      <c r="A39" s="35" t="s">
        <v>581</v>
      </c>
      <c r="B39" s="202" t="s">
        <v>564</v>
      </c>
      <c r="C39" s="34">
        <v>0</v>
      </c>
      <c r="D39" s="34">
        <v>0</v>
      </c>
      <c r="E39" s="34">
        <v>0</v>
      </c>
      <c r="F39" s="51">
        <v>0</v>
      </c>
      <c r="G39" s="203">
        <v>0</v>
      </c>
      <c r="H39" s="31">
        <f t="shared" si="1"/>
        <v>0</v>
      </c>
      <c r="I39" s="11"/>
    </row>
    <row r="40" spans="1:9" x14ac:dyDescent="0.2">
      <c r="A40" s="35" t="s">
        <v>306</v>
      </c>
      <c r="B40" s="32" t="s">
        <v>300</v>
      </c>
      <c r="C40" s="34">
        <v>17.399999999999999</v>
      </c>
      <c r="D40" s="34">
        <v>7</v>
      </c>
      <c r="E40" s="34">
        <v>3.7</v>
      </c>
      <c r="F40" s="51">
        <v>0</v>
      </c>
      <c r="G40" s="203">
        <f t="shared" si="0"/>
        <v>52.857142857142861</v>
      </c>
      <c r="H40" s="31">
        <f t="shared" si="1"/>
        <v>3.3</v>
      </c>
      <c r="I40" s="11"/>
    </row>
    <row r="41" spans="1:9" ht="63.75" x14ac:dyDescent="0.2">
      <c r="A41" s="35" t="s">
        <v>227</v>
      </c>
      <c r="B41" s="32" t="s">
        <v>226</v>
      </c>
      <c r="C41" s="34">
        <v>65109.9</v>
      </c>
      <c r="D41" s="34">
        <v>80457.899999999994</v>
      </c>
      <c r="E41" s="34">
        <v>79905.100000000006</v>
      </c>
      <c r="F41" s="51">
        <v>71837.100000000006</v>
      </c>
      <c r="G41" s="203">
        <f t="shared" si="0"/>
        <v>99.312932602019217</v>
      </c>
      <c r="H41" s="31">
        <f t="shared" si="1"/>
        <v>552.79999999998836</v>
      </c>
      <c r="I41" s="11"/>
    </row>
    <row r="42" spans="1:9" ht="63.75" x14ac:dyDescent="0.2">
      <c r="A42" s="35" t="s">
        <v>307</v>
      </c>
      <c r="B42" s="32" t="s">
        <v>301</v>
      </c>
      <c r="C42" s="34">
        <v>0</v>
      </c>
      <c r="D42" s="34">
        <v>0</v>
      </c>
      <c r="E42" s="34">
        <v>0</v>
      </c>
      <c r="F42" s="51">
        <v>0</v>
      </c>
      <c r="G42" s="203">
        <v>0</v>
      </c>
      <c r="H42" s="31">
        <f t="shared" si="1"/>
        <v>0</v>
      </c>
      <c r="I42" s="11"/>
    </row>
    <row r="43" spans="1:9" ht="63.75" x14ac:dyDescent="0.2">
      <c r="A43" s="35" t="s">
        <v>581</v>
      </c>
      <c r="B43" s="202" t="s">
        <v>565</v>
      </c>
      <c r="C43" s="34">
        <v>0</v>
      </c>
      <c r="D43" s="34">
        <v>0</v>
      </c>
      <c r="E43" s="34">
        <v>0</v>
      </c>
      <c r="F43" s="51">
        <v>0</v>
      </c>
      <c r="G43" s="203">
        <v>0</v>
      </c>
      <c r="H43" s="31">
        <f t="shared" si="1"/>
        <v>0</v>
      </c>
      <c r="I43" s="11"/>
    </row>
    <row r="44" spans="1:9" ht="38.25" x14ac:dyDescent="0.2">
      <c r="A44" s="33" t="s">
        <v>582</v>
      </c>
      <c r="B44" s="48">
        <v>831</v>
      </c>
      <c r="C44" s="34">
        <v>104.6</v>
      </c>
      <c r="D44" s="34">
        <v>2526.9</v>
      </c>
      <c r="E44" s="34">
        <v>2516.8000000000002</v>
      </c>
      <c r="F44" s="51">
        <v>0</v>
      </c>
      <c r="G44" s="203">
        <f t="shared" si="0"/>
        <v>99.600300763781718</v>
      </c>
      <c r="H44" s="31">
        <f t="shared" si="1"/>
        <v>10.099999999999909</v>
      </c>
    </row>
    <row r="45" spans="1:9" x14ac:dyDescent="0.2">
      <c r="A45" s="35" t="s">
        <v>127</v>
      </c>
      <c r="B45" s="48">
        <v>852</v>
      </c>
      <c r="C45" s="34">
        <v>0.7</v>
      </c>
      <c r="D45" s="34">
        <v>0</v>
      </c>
      <c r="E45" s="34">
        <v>0</v>
      </c>
      <c r="F45" s="51">
        <v>0</v>
      </c>
      <c r="G45" s="203">
        <v>0</v>
      </c>
      <c r="H45" s="31">
        <f t="shared" si="1"/>
        <v>0</v>
      </c>
    </row>
    <row r="46" spans="1:9" x14ac:dyDescent="0.2">
      <c r="A46" s="35" t="s">
        <v>128</v>
      </c>
      <c r="B46" s="48">
        <v>853</v>
      </c>
      <c r="C46" s="34">
        <v>6898.4</v>
      </c>
      <c r="D46" s="34">
        <v>3015.1</v>
      </c>
      <c r="E46" s="34">
        <v>3015.1</v>
      </c>
      <c r="F46" s="51">
        <v>0</v>
      </c>
      <c r="G46" s="203">
        <f t="shared" si="0"/>
        <v>100</v>
      </c>
      <c r="H46" s="31">
        <f t="shared" si="1"/>
        <v>0</v>
      </c>
    </row>
    <row r="47" spans="1:9" x14ac:dyDescent="0.2">
      <c r="A47" s="35" t="s">
        <v>129</v>
      </c>
      <c r="B47" s="48">
        <v>870</v>
      </c>
      <c r="C47" s="34">
        <v>0</v>
      </c>
      <c r="D47" s="34">
        <v>965</v>
      </c>
      <c r="E47" s="34">
        <v>0</v>
      </c>
      <c r="F47" s="50">
        <v>0</v>
      </c>
      <c r="G47" s="203">
        <f t="shared" si="0"/>
        <v>0</v>
      </c>
      <c r="H47" s="31">
        <f t="shared" si="1"/>
        <v>965</v>
      </c>
    </row>
  </sheetData>
  <mergeCells count="1">
    <mergeCell ref="A3:H3"/>
  </mergeCells>
  <phoneticPr fontId="0" type="noConversion"/>
  <pageMargins left="0.70866141732283472" right="0.51181102362204722" top="0.55118110236220474" bottom="0.35433070866141736" header="0.31496062992125984" footer="0.31496062992125984"/>
  <pageSetup paperSize="9" scale="75"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3:J16"/>
  <sheetViews>
    <sheetView topLeftCell="A12" workbookViewId="0">
      <selection activeCell="A5" sqref="A5:J16"/>
    </sheetView>
  </sheetViews>
  <sheetFormatPr defaultRowHeight="12.75" x14ac:dyDescent="0.2"/>
  <cols>
    <col min="1" max="1" width="11.42578125" customWidth="1"/>
    <col min="2" max="2" width="0" hidden="1" customWidth="1"/>
    <col min="3" max="3" width="15.42578125" customWidth="1"/>
    <col min="4" max="4" width="15.5703125" customWidth="1"/>
    <col min="5" max="6" width="16.7109375" customWidth="1"/>
    <col min="7" max="8" width="15.7109375" customWidth="1"/>
    <col min="9" max="9" width="14.140625" customWidth="1"/>
    <col min="10" max="10" width="12.42578125" customWidth="1"/>
  </cols>
  <sheetData>
    <row r="3" spans="1:10" x14ac:dyDescent="0.2">
      <c r="A3" s="12" t="s">
        <v>149</v>
      </c>
    </row>
    <row r="5" spans="1:10" ht="255" x14ac:dyDescent="0.2">
      <c r="C5" s="166" t="s">
        <v>583</v>
      </c>
      <c r="D5" s="166" t="s">
        <v>584</v>
      </c>
      <c r="E5" s="166" t="s">
        <v>150</v>
      </c>
      <c r="F5" s="166" t="s">
        <v>151</v>
      </c>
      <c r="G5" s="166" t="s">
        <v>585</v>
      </c>
      <c r="H5" s="166" t="s">
        <v>586</v>
      </c>
      <c r="I5" s="166" t="s">
        <v>587</v>
      </c>
      <c r="J5" s="166" t="s">
        <v>152</v>
      </c>
    </row>
    <row r="6" spans="1:10" hidden="1" x14ac:dyDescent="0.2">
      <c r="A6" s="5" t="s">
        <v>75</v>
      </c>
      <c r="C6">
        <v>40</v>
      </c>
      <c r="D6">
        <v>23</v>
      </c>
      <c r="E6">
        <v>11</v>
      </c>
      <c r="F6">
        <v>0</v>
      </c>
      <c r="G6">
        <v>8</v>
      </c>
      <c r="H6">
        <v>12</v>
      </c>
      <c r="I6">
        <v>0</v>
      </c>
      <c r="J6">
        <v>6</v>
      </c>
    </row>
    <row r="7" spans="1:10" hidden="1" x14ac:dyDescent="0.2">
      <c r="A7" s="5" t="s">
        <v>89</v>
      </c>
      <c r="C7">
        <v>48</v>
      </c>
      <c r="D7">
        <v>19</v>
      </c>
      <c r="E7">
        <v>1</v>
      </c>
      <c r="F7">
        <v>0</v>
      </c>
      <c r="G7">
        <v>11</v>
      </c>
      <c r="H7">
        <v>13</v>
      </c>
      <c r="I7">
        <v>0</v>
      </c>
      <c r="J7">
        <v>8</v>
      </c>
    </row>
    <row r="8" spans="1:10" hidden="1" x14ac:dyDescent="0.2">
      <c r="A8" s="5" t="s">
        <v>105</v>
      </c>
      <c r="C8">
        <v>44</v>
      </c>
      <c r="D8">
        <v>23</v>
      </c>
      <c r="E8">
        <v>1</v>
      </c>
      <c r="F8">
        <v>1</v>
      </c>
      <c r="G8">
        <v>12</v>
      </c>
      <c r="H8">
        <v>13</v>
      </c>
      <c r="I8">
        <v>0</v>
      </c>
      <c r="J8">
        <v>6</v>
      </c>
    </row>
    <row r="9" spans="1:10" hidden="1" x14ac:dyDescent="0.2">
      <c r="A9" s="5" t="s">
        <v>156</v>
      </c>
      <c r="C9">
        <v>29</v>
      </c>
      <c r="D9">
        <v>14</v>
      </c>
      <c r="E9">
        <v>1</v>
      </c>
      <c r="F9">
        <v>0</v>
      </c>
      <c r="G9">
        <v>17</v>
      </c>
      <c r="H9">
        <v>35</v>
      </c>
      <c r="I9">
        <v>0</v>
      </c>
      <c r="J9">
        <v>4</v>
      </c>
    </row>
    <row r="10" spans="1:10" hidden="1" x14ac:dyDescent="0.2">
      <c r="A10" s="5" t="s">
        <v>209</v>
      </c>
      <c r="C10">
        <v>29</v>
      </c>
      <c r="D10">
        <v>14</v>
      </c>
      <c r="E10">
        <v>0.7</v>
      </c>
      <c r="F10">
        <v>0.3</v>
      </c>
      <c r="G10">
        <v>17</v>
      </c>
      <c r="H10">
        <v>35</v>
      </c>
      <c r="I10">
        <v>0</v>
      </c>
      <c r="J10">
        <v>4</v>
      </c>
    </row>
    <row r="11" spans="1:10" hidden="1" x14ac:dyDescent="0.2">
      <c r="A11" s="5" t="s">
        <v>239</v>
      </c>
      <c r="C11">
        <v>28</v>
      </c>
      <c r="D11">
        <v>13</v>
      </c>
      <c r="E11">
        <v>1.9</v>
      </c>
      <c r="F11">
        <v>0.1</v>
      </c>
      <c r="G11">
        <v>15</v>
      </c>
      <c r="H11">
        <v>36</v>
      </c>
      <c r="I11">
        <v>0</v>
      </c>
      <c r="J11">
        <v>6</v>
      </c>
    </row>
    <row r="12" spans="1:10" x14ac:dyDescent="0.2">
      <c r="A12" s="5" t="s">
        <v>249</v>
      </c>
      <c r="C12">
        <v>33</v>
      </c>
      <c r="D12">
        <v>11</v>
      </c>
      <c r="E12">
        <v>1.9</v>
      </c>
      <c r="F12">
        <v>0.1</v>
      </c>
      <c r="G12">
        <v>13</v>
      </c>
      <c r="H12">
        <v>35</v>
      </c>
      <c r="I12">
        <v>0</v>
      </c>
      <c r="J12">
        <v>6</v>
      </c>
    </row>
    <row r="13" spans="1:10" x14ac:dyDescent="0.2">
      <c r="A13" s="5" t="s">
        <v>270</v>
      </c>
      <c r="C13">
        <v>32</v>
      </c>
      <c r="D13">
        <v>15</v>
      </c>
      <c r="E13">
        <v>0.5</v>
      </c>
      <c r="F13">
        <v>0</v>
      </c>
      <c r="G13">
        <v>13</v>
      </c>
      <c r="H13">
        <v>34.5</v>
      </c>
      <c r="I13">
        <v>0</v>
      </c>
      <c r="J13">
        <v>5</v>
      </c>
    </row>
    <row r="14" spans="1:10" x14ac:dyDescent="0.2">
      <c r="A14" s="148" t="s">
        <v>395</v>
      </c>
      <c r="C14">
        <v>32</v>
      </c>
      <c r="D14">
        <v>18</v>
      </c>
      <c r="E14">
        <v>0.5</v>
      </c>
      <c r="F14">
        <v>0</v>
      </c>
      <c r="G14">
        <v>9</v>
      </c>
      <c r="H14">
        <v>34.5</v>
      </c>
      <c r="I14">
        <v>0</v>
      </c>
      <c r="J14">
        <v>6</v>
      </c>
    </row>
    <row r="15" spans="1:10" x14ac:dyDescent="0.2">
      <c r="A15" s="148" t="s">
        <v>538</v>
      </c>
      <c r="C15">
        <v>31.7</v>
      </c>
      <c r="D15">
        <v>16.399999999999999</v>
      </c>
      <c r="E15">
        <v>0.6</v>
      </c>
      <c r="F15">
        <v>0.3</v>
      </c>
      <c r="G15">
        <v>9.1999999999999993</v>
      </c>
      <c r="H15">
        <v>35</v>
      </c>
      <c r="I15">
        <v>0</v>
      </c>
      <c r="J15">
        <v>6.8</v>
      </c>
    </row>
    <row r="16" spans="1:10" x14ac:dyDescent="0.2">
      <c r="A16" s="148" t="s">
        <v>648</v>
      </c>
      <c r="C16">
        <v>32</v>
      </c>
      <c r="D16">
        <v>17.899999999999999</v>
      </c>
      <c r="E16">
        <v>0.6</v>
      </c>
      <c r="F16">
        <v>0.9</v>
      </c>
      <c r="G16">
        <v>8.1</v>
      </c>
      <c r="H16">
        <v>33.5</v>
      </c>
      <c r="I16">
        <v>0</v>
      </c>
      <c r="J16">
        <v>7</v>
      </c>
    </row>
  </sheetData>
  <phoneticPr fontId="22" type="noConversion"/>
  <pageMargins left="0.74803149606299213" right="0.74803149606299213" top="0.98425196850393704" bottom="0.98425196850393704" header="0.51181102362204722" footer="0.51181102362204722"/>
  <pageSetup paperSize="9"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17"/>
  <sheetViews>
    <sheetView topLeftCell="A22" workbookViewId="0">
      <selection activeCell="B16" sqref="B16"/>
    </sheetView>
  </sheetViews>
  <sheetFormatPr defaultRowHeight="12.75" x14ac:dyDescent="0.2"/>
  <sheetData>
    <row r="1" spans="1:9" x14ac:dyDescent="0.2">
      <c r="A1" s="16" t="s">
        <v>588</v>
      </c>
    </row>
    <row r="2" spans="1:9" x14ac:dyDescent="0.2">
      <c r="B2" s="12" t="s">
        <v>2</v>
      </c>
      <c r="C2" s="12" t="s">
        <v>54</v>
      </c>
      <c r="D2" s="12" t="s">
        <v>55</v>
      </c>
      <c r="E2" s="12" t="s">
        <v>56</v>
      </c>
      <c r="F2" s="12" t="s">
        <v>50</v>
      </c>
      <c r="G2" s="12" t="s">
        <v>51</v>
      </c>
      <c r="H2" s="12" t="s">
        <v>52</v>
      </c>
      <c r="I2" s="12" t="s">
        <v>53</v>
      </c>
    </row>
    <row r="3" spans="1:9" hidden="1" x14ac:dyDescent="0.2">
      <c r="A3" t="s">
        <v>0</v>
      </c>
      <c r="B3">
        <f t="shared" ref="B3:B8" si="0">SUM(C3:I3)</f>
        <v>120.6</v>
      </c>
      <c r="C3">
        <v>18</v>
      </c>
      <c r="D3">
        <v>1.3</v>
      </c>
      <c r="E3">
        <v>2.8</v>
      </c>
      <c r="F3">
        <v>83.6</v>
      </c>
      <c r="G3">
        <v>5.9</v>
      </c>
      <c r="H3">
        <v>9</v>
      </c>
      <c r="I3">
        <v>0</v>
      </c>
    </row>
    <row r="4" spans="1:9" hidden="1" x14ac:dyDescent="0.2">
      <c r="A4" t="s">
        <v>1</v>
      </c>
      <c r="B4">
        <f t="shared" si="0"/>
        <v>137.29999999999998</v>
      </c>
      <c r="C4">
        <v>19.5</v>
      </c>
      <c r="D4">
        <v>1.3</v>
      </c>
      <c r="E4">
        <v>3.3</v>
      </c>
      <c r="F4">
        <v>97</v>
      </c>
      <c r="G4">
        <v>6.6</v>
      </c>
      <c r="H4">
        <v>9.6</v>
      </c>
      <c r="I4">
        <v>0</v>
      </c>
    </row>
    <row r="5" spans="1:9" hidden="1" x14ac:dyDescent="0.2">
      <c r="A5" t="s">
        <v>39</v>
      </c>
      <c r="B5">
        <f t="shared" si="0"/>
        <v>159.50000000000003</v>
      </c>
      <c r="C5">
        <v>19.3</v>
      </c>
      <c r="D5">
        <v>1.4</v>
      </c>
      <c r="E5">
        <v>3.7</v>
      </c>
      <c r="F5">
        <v>116.2</v>
      </c>
      <c r="G5">
        <v>7.8</v>
      </c>
      <c r="H5">
        <v>10.8</v>
      </c>
      <c r="I5">
        <v>0.3</v>
      </c>
    </row>
    <row r="6" spans="1:9" hidden="1" x14ac:dyDescent="0.2">
      <c r="A6" s="5" t="s">
        <v>43</v>
      </c>
      <c r="B6">
        <f t="shared" si="0"/>
        <v>214.40000000000003</v>
      </c>
      <c r="C6">
        <v>21.3</v>
      </c>
      <c r="D6">
        <v>1.5</v>
      </c>
      <c r="E6">
        <v>3.5</v>
      </c>
      <c r="F6">
        <v>151.30000000000001</v>
      </c>
      <c r="G6">
        <v>23.4</v>
      </c>
      <c r="H6">
        <v>12.6</v>
      </c>
      <c r="I6">
        <v>0.8</v>
      </c>
    </row>
    <row r="7" spans="1:9" hidden="1" x14ac:dyDescent="0.2">
      <c r="A7" s="5" t="s">
        <v>75</v>
      </c>
      <c r="B7">
        <f t="shared" si="0"/>
        <v>303.10000000000002</v>
      </c>
      <c r="C7">
        <v>30</v>
      </c>
      <c r="D7">
        <v>2</v>
      </c>
      <c r="E7">
        <v>5.0999999999999996</v>
      </c>
      <c r="F7">
        <v>215.9</v>
      </c>
      <c r="G7">
        <v>30.6</v>
      </c>
      <c r="H7">
        <v>17.5</v>
      </c>
      <c r="I7">
        <v>2</v>
      </c>
    </row>
    <row r="8" spans="1:9" hidden="1" x14ac:dyDescent="0.2">
      <c r="A8" s="5" t="s">
        <v>89</v>
      </c>
      <c r="B8">
        <f t="shared" si="0"/>
        <v>317</v>
      </c>
      <c r="C8">
        <v>30.2</v>
      </c>
      <c r="D8">
        <v>2</v>
      </c>
      <c r="E8">
        <v>5.0999999999999996</v>
      </c>
      <c r="F8">
        <v>227.7</v>
      </c>
      <c r="G8">
        <v>31</v>
      </c>
      <c r="H8">
        <v>18.8</v>
      </c>
      <c r="I8">
        <v>2.2000000000000002</v>
      </c>
    </row>
    <row r="9" spans="1:9" hidden="1" x14ac:dyDescent="0.2">
      <c r="A9" s="5" t="s">
        <v>105</v>
      </c>
      <c r="B9">
        <v>340.1</v>
      </c>
      <c r="C9">
        <v>30.1</v>
      </c>
      <c r="D9">
        <v>2</v>
      </c>
      <c r="E9">
        <v>5.5</v>
      </c>
      <c r="F9">
        <v>250.2</v>
      </c>
      <c r="G9">
        <v>31.2</v>
      </c>
      <c r="H9">
        <v>18.7</v>
      </c>
      <c r="I9">
        <v>2.4</v>
      </c>
    </row>
    <row r="10" spans="1:9" x14ac:dyDescent="0.2">
      <c r="A10" s="5" t="s">
        <v>156</v>
      </c>
      <c r="B10">
        <v>373</v>
      </c>
      <c r="C10">
        <v>30.3</v>
      </c>
      <c r="D10">
        <v>2.1</v>
      </c>
      <c r="E10">
        <v>5.7</v>
      </c>
      <c r="F10">
        <v>270.60000000000002</v>
      </c>
      <c r="G10">
        <v>38.6</v>
      </c>
      <c r="H10">
        <v>23.1</v>
      </c>
      <c r="I10">
        <v>2.6</v>
      </c>
    </row>
    <row r="11" spans="1:9" x14ac:dyDescent="0.2">
      <c r="A11" s="5" t="s">
        <v>209</v>
      </c>
      <c r="B11">
        <v>415.1</v>
      </c>
      <c r="C11">
        <v>34</v>
      </c>
      <c r="D11">
        <v>2.2999999999999998</v>
      </c>
      <c r="E11">
        <v>6.2</v>
      </c>
      <c r="F11">
        <v>284.39999999999998</v>
      </c>
      <c r="G11">
        <v>48.6</v>
      </c>
      <c r="H11">
        <v>29.6</v>
      </c>
      <c r="I11">
        <v>10</v>
      </c>
    </row>
    <row r="12" spans="1:9" x14ac:dyDescent="0.2">
      <c r="A12" s="5" t="s">
        <v>239</v>
      </c>
      <c r="B12">
        <v>465.2</v>
      </c>
      <c r="C12">
        <v>50.3</v>
      </c>
      <c r="D12">
        <v>2.6</v>
      </c>
      <c r="E12">
        <v>6.4</v>
      </c>
      <c r="F12">
        <v>311.5</v>
      </c>
      <c r="G12">
        <v>48.4</v>
      </c>
      <c r="H12">
        <v>34.4</v>
      </c>
      <c r="I12">
        <v>11.6</v>
      </c>
    </row>
    <row r="13" spans="1:9" x14ac:dyDescent="0.2">
      <c r="A13" s="5" t="s">
        <v>249</v>
      </c>
      <c r="B13">
        <v>456.8</v>
      </c>
      <c r="C13">
        <v>70.2</v>
      </c>
      <c r="D13">
        <v>3.2</v>
      </c>
      <c r="E13">
        <v>6.9</v>
      </c>
      <c r="F13">
        <v>319.39999999999998</v>
      </c>
      <c r="G13">
        <v>43</v>
      </c>
      <c r="H13">
        <v>0.9</v>
      </c>
      <c r="I13">
        <v>13.2</v>
      </c>
    </row>
    <row r="14" spans="1:9" x14ac:dyDescent="0.2">
      <c r="A14" s="5" t="s">
        <v>270</v>
      </c>
      <c r="B14">
        <v>495.6</v>
      </c>
      <c r="C14">
        <v>78.2</v>
      </c>
      <c r="D14">
        <v>3.5</v>
      </c>
      <c r="E14">
        <v>8.3000000000000007</v>
      </c>
      <c r="F14">
        <v>345.1</v>
      </c>
      <c r="G14">
        <v>45.3</v>
      </c>
      <c r="H14">
        <v>1</v>
      </c>
      <c r="I14">
        <v>14.2</v>
      </c>
    </row>
    <row r="15" spans="1:9" x14ac:dyDescent="0.2">
      <c r="A15" s="148" t="s">
        <v>395</v>
      </c>
      <c r="B15">
        <v>567.79999999999995</v>
      </c>
      <c r="C15">
        <v>92.4</v>
      </c>
      <c r="D15">
        <v>4</v>
      </c>
      <c r="E15">
        <v>11.1</v>
      </c>
      <c r="F15">
        <v>391.3</v>
      </c>
      <c r="G15">
        <v>52</v>
      </c>
      <c r="H15">
        <v>1.2</v>
      </c>
      <c r="I15">
        <v>15.8</v>
      </c>
    </row>
    <row r="16" spans="1:9" x14ac:dyDescent="0.2">
      <c r="A16" s="148" t="s">
        <v>538</v>
      </c>
      <c r="B16">
        <v>618.9</v>
      </c>
      <c r="C16">
        <v>97.9</v>
      </c>
      <c r="D16">
        <v>4.3</v>
      </c>
      <c r="E16">
        <v>12.7</v>
      </c>
      <c r="F16">
        <v>424.2</v>
      </c>
      <c r="G16">
        <v>59.6</v>
      </c>
      <c r="H16">
        <v>1.2</v>
      </c>
      <c r="I16">
        <v>19</v>
      </c>
    </row>
    <row r="17" spans="1:9" x14ac:dyDescent="0.2">
      <c r="A17" s="148" t="s">
        <v>648</v>
      </c>
      <c r="B17">
        <v>708.3</v>
      </c>
      <c r="C17">
        <v>113.9</v>
      </c>
      <c r="D17">
        <v>4.8</v>
      </c>
      <c r="E17">
        <v>14.1</v>
      </c>
      <c r="F17">
        <v>477.2</v>
      </c>
      <c r="G17">
        <v>73.5</v>
      </c>
      <c r="H17">
        <v>1.4</v>
      </c>
      <c r="I17">
        <v>23.4</v>
      </c>
    </row>
  </sheetData>
  <phoneticPr fontId="22" type="noConversion"/>
  <pageMargins left="0.74803149606299213" right="0.74803149606299213" top="0.98425196850393704" bottom="0.98425196850393704" header="0.51181102362204722" footer="0.51181102362204722"/>
  <pageSetup paperSize="9"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pageSetUpPr fitToPage="1"/>
  </sheetPr>
  <dimension ref="A1:S69"/>
  <sheetViews>
    <sheetView workbookViewId="0">
      <pane xSplit="9" ySplit="10" topLeftCell="J11" activePane="bottomRight" state="frozen"/>
      <selection pane="topRight" activeCell="J1" sqref="J1"/>
      <selection pane="bottomLeft" activeCell="A11" sqref="A11"/>
      <selection pane="bottomRight" activeCell="I13" sqref="I13"/>
    </sheetView>
  </sheetViews>
  <sheetFormatPr defaultRowHeight="12.75" x14ac:dyDescent="0.2"/>
  <cols>
    <col min="1" max="1" width="32.42578125" customWidth="1"/>
    <col min="2" max="2" width="10" customWidth="1"/>
    <col min="3" max="3" width="10.42578125" customWidth="1"/>
    <col min="4" max="4" width="11.42578125" customWidth="1"/>
    <col min="5" max="5" width="9.7109375" customWidth="1"/>
    <col min="6" max="6" width="10.28515625" customWidth="1"/>
    <col min="7" max="7" width="11.7109375" bestFit="1" customWidth="1"/>
    <col min="8" max="8" width="8.85546875" customWidth="1"/>
    <col min="9" max="9" width="10" customWidth="1"/>
    <col min="10" max="10" width="9.5703125" bestFit="1" customWidth="1"/>
    <col min="11" max="11" width="11" customWidth="1"/>
    <col min="12" max="12" width="9" customWidth="1"/>
    <col min="13" max="13" width="10.140625" customWidth="1"/>
    <col min="14" max="14" width="10.85546875" customWidth="1"/>
    <col min="15" max="15" width="9.28515625" customWidth="1"/>
    <col min="16" max="16" width="9.7109375" customWidth="1"/>
    <col min="18" max="18" width="11.28515625" bestFit="1" customWidth="1"/>
    <col min="19" max="19" width="10.28515625" bestFit="1" customWidth="1"/>
  </cols>
  <sheetData>
    <row r="1" spans="1:18" x14ac:dyDescent="0.2">
      <c r="O1" s="12"/>
      <c r="P1" s="26" t="s">
        <v>534</v>
      </c>
    </row>
    <row r="2" spans="1:18" x14ac:dyDescent="0.2">
      <c r="P2" s="63" t="s">
        <v>192</v>
      </c>
    </row>
    <row r="3" spans="1:18" x14ac:dyDescent="0.2">
      <c r="D3" s="12" t="s">
        <v>779</v>
      </c>
    </row>
    <row r="4" spans="1:18" x14ac:dyDescent="0.2">
      <c r="A4" s="5"/>
      <c r="O4" s="5" t="s">
        <v>49</v>
      </c>
    </row>
    <row r="5" spans="1:18" ht="60" customHeight="1" x14ac:dyDescent="0.2">
      <c r="A5" s="409" t="s">
        <v>66</v>
      </c>
      <c r="B5" s="408" t="s">
        <v>67</v>
      </c>
      <c r="C5" s="408"/>
      <c r="D5" s="408"/>
      <c r="E5" s="406" t="s">
        <v>72</v>
      </c>
      <c r="F5" s="406"/>
      <c r="G5" s="406"/>
      <c r="H5" s="406" t="s">
        <v>73</v>
      </c>
      <c r="I5" s="406"/>
      <c r="J5" s="406"/>
      <c r="K5" s="411" t="s">
        <v>780</v>
      </c>
      <c r="L5" s="412"/>
      <c r="M5" s="413"/>
      <c r="N5" s="407" t="s">
        <v>232</v>
      </c>
      <c r="O5" s="407"/>
      <c r="P5" s="407"/>
    </row>
    <row r="6" spans="1:18" ht="44.25" customHeight="1" x14ac:dyDescent="0.2">
      <c r="A6" s="410"/>
      <c r="B6" s="21" t="s">
        <v>68</v>
      </c>
      <c r="C6" s="21" t="s">
        <v>69</v>
      </c>
      <c r="D6" s="21" t="s">
        <v>70</v>
      </c>
      <c r="E6" s="21" t="s">
        <v>68</v>
      </c>
      <c r="F6" s="21" t="s">
        <v>69</v>
      </c>
      <c r="G6" s="21" t="s">
        <v>70</v>
      </c>
      <c r="H6" s="21" t="s">
        <v>68</v>
      </c>
      <c r="I6" s="21" t="s">
        <v>69</v>
      </c>
      <c r="J6" s="21" t="s">
        <v>70</v>
      </c>
      <c r="K6" s="21" t="s">
        <v>423</v>
      </c>
      <c r="L6" s="21" t="s">
        <v>424</v>
      </c>
      <c r="M6" s="186" t="s">
        <v>247</v>
      </c>
      <c r="N6" s="21" t="s">
        <v>231</v>
      </c>
      <c r="O6" s="21" t="s">
        <v>233</v>
      </c>
      <c r="P6" s="21" t="s">
        <v>234</v>
      </c>
    </row>
    <row r="7" spans="1:18" x14ac:dyDescent="0.2">
      <c r="A7" s="19" t="s">
        <v>26</v>
      </c>
      <c r="B7" s="23">
        <f>E7+H7</f>
        <v>309616.89999999997</v>
      </c>
      <c r="C7" s="23">
        <f>F7+I7</f>
        <v>413622</v>
      </c>
      <c r="D7" s="23">
        <f>G7+J7</f>
        <v>407547.9</v>
      </c>
      <c r="E7" s="23">
        <f>E11+E15+E19+E23+E27+E31+E35+E39+E43+E47+E51+E55+E59+E63</f>
        <v>289331.89999999997</v>
      </c>
      <c r="F7" s="23">
        <f t="shared" ref="F7:P7" si="0">F11+F15+F19+F23+F27+F31+F35+F39+F43+F47+F51+F55+F59+F63</f>
        <v>371191.60000000003</v>
      </c>
      <c r="G7" s="23">
        <f t="shared" si="0"/>
        <v>371191.60000000003</v>
      </c>
      <c r="H7" s="23">
        <f t="shared" si="0"/>
        <v>20285</v>
      </c>
      <c r="I7" s="23">
        <f t="shared" si="0"/>
        <v>42430.399999999994</v>
      </c>
      <c r="J7" s="23">
        <f t="shared" si="0"/>
        <v>36356.300000000003</v>
      </c>
      <c r="K7" s="23">
        <f t="shared" si="0"/>
        <v>29136.142049999999</v>
      </c>
      <c r="L7" s="23">
        <f t="shared" si="0"/>
        <v>29136.142049999999</v>
      </c>
      <c r="M7" s="23">
        <f t="shared" si="0"/>
        <v>407192.73416999995</v>
      </c>
      <c r="N7" s="23">
        <f t="shared" si="0"/>
        <v>36050.055870000004</v>
      </c>
      <c r="O7" s="23">
        <f t="shared" si="0"/>
        <v>36099.580669999996</v>
      </c>
      <c r="P7" s="23">
        <f t="shared" si="0"/>
        <v>12751.089900000003</v>
      </c>
    </row>
    <row r="8" spans="1:18" ht="33.75" x14ac:dyDescent="0.2">
      <c r="A8" s="37" t="s">
        <v>781</v>
      </c>
      <c r="B8" s="24"/>
      <c r="C8" s="24"/>
      <c r="D8" s="24"/>
      <c r="E8" s="24"/>
      <c r="F8" s="24"/>
      <c r="G8" s="24"/>
      <c r="H8" s="24"/>
      <c r="I8" s="24"/>
      <c r="J8" s="24"/>
      <c r="K8" s="24"/>
      <c r="L8" s="24"/>
      <c r="M8" s="24"/>
      <c r="N8" s="24">
        <f>N20+N24+N48+N64+N16+N28+N32+N36+N40+N44+N52+N56+N60</f>
        <v>36001.134169999998</v>
      </c>
      <c r="O8" s="24">
        <f>O20+O24+O48+O64+O16+O28+O32+O36+O40+O44+O52+O56+O60</f>
        <v>49.524799999999999</v>
      </c>
      <c r="P8" s="24">
        <f>P20+P24+P48+P64+P16+P28+P32+P36+P40+P44+P52+P56+P60</f>
        <v>23299.569069999998</v>
      </c>
    </row>
    <row r="9" spans="1:18" x14ac:dyDescent="0.2">
      <c r="A9" s="13" t="s">
        <v>61</v>
      </c>
      <c r="B9" s="24">
        <f>E9+H9</f>
        <v>161581.20000000001</v>
      </c>
      <c r="C9" s="24">
        <f>F9+I9</f>
        <v>187323.3</v>
      </c>
      <c r="D9" s="24">
        <f>G9+J9</f>
        <v>186170.59999999998</v>
      </c>
      <c r="E9" s="24">
        <f>E13+E17+E21+E25+E29+E33+E37+E41+E45+E49+E53+E57+E61+E65</f>
        <v>158866.5</v>
      </c>
      <c r="F9" s="24">
        <f t="shared" ref="F9:J9" si="1">F13+F17+F21+F25+F29+F33+F37+F41+F45+F49+F53+F57+F61+F65</f>
        <v>182200.69999999998</v>
      </c>
      <c r="G9" s="24">
        <f t="shared" si="1"/>
        <v>182200.69999999998</v>
      </c>
      <c r="H9" s="24">
        <f t="shared" si="1"/>
        <v>2714.7</v>
      </c>
      <c r="I9" s="24">
        <f t="shared" si="1"/>
        <v>5122.6000000000004</v>
      </c>
      <c r="J9" s="24">
        <f t="shared" si="1"/>
        <v>3969.9</v>
      </c>
      <c r="K9" s="24"/>
      <c r="L9" s="24"/>
      <c r="M9" s="24"/>
      <c r="N9" s="24"/>
      <c r="O9" s="24"/>
      <c r="P9" s="24"/>
    </row>
    <row r="10" spans="1:18" x14ac:dyDescent="0.2">
      <c r="A10" s="13" t="s">
        <v>71</v>
      </c>
      <c r="B10" s="24">
        <f>B9/B7*100</f>
        <v>52.187461343356908</v>
      </c>
      <c r="C10" s="24">
        <f t="shared" ref="C10:J10" si="2">C9/C7*100</f>
        <v>45.288524304800035</v>
      </c>
      <c r="D10" s="24">
        <f t="shared" si="2"/>
        <v>45.680667229545278</v>
      </c>
      <c r="E10" s="24">
        <f t="shared" si="2"/>
        <v>54.908048507613586</v>
      </c>
      <c r="F10" s="24">
        <f t="shared" si="2"/>
        <v>49.085351069366858</v>
      </c>
      <c r="G10" s="24">
        <f t="shared" si="2"/>
        <v>49.085351069366858</v>
      </c>
      <c r="H10" s="24">
        <f t="shared" si="2"/>
        <v>13.382795168843971</v>
      </c>
      <c r="I10" s="24">
        <f t="shared" si="2"/>
        <v>12.072947697876996</v>
      </c>
      <c r="J10" s="24">
        <f t="shared" si="2"/>
        <v>10.919427994597909</v>
      </c>
      <c r="K10" s="24"/>
      <c r="L10" s="24"/>
      <c r="M10" s="24"/>
      <c r="N10" s="24"/>
      <c r="O10" s="24"/>
      <c r="P10" s="24"/>
    </row>
    <row r="11" spans="1:18" x14ac:dyDescent="0.2">
      <c r="A11" s="19" t="s">
        <v>308</v>
      </c>
      <c r="B11" s="25">
        <f>E11+H11</f>
        <v>6092.3</v>
      </c>
      <c r="C11" s="25">
        <f t="shared" ref="C11:D11" si="3">F11+I11</f>
        <v>4824.1000000000004</v>
      </c>
      <c r="D11" s="25">
        <f t="shared" si="3"/>
        <v>4824.1000000000004</v>
      </c>
      <c r="E11" s="205">
        <v>6092.3</v>
      </c>
      <c r="F11" s="205">
        <v>4824.1000000000004</v>
      </c>
      <c r="G11" s="205">
        <v>4824.1000000000004</v>
      </c>
      <c r="H11" s="205">
        <v>0</v>
      </c>
      <c r="I11" s="205">
        <v>0</v>
      </c>
      <c r="J11" s="205">
        <v>0</v>
      </c>
      <c r="K11" s="205">
        <f>L11</f>
        <v>36.98789</v>
      </c>
      <c r="L11" s="205">
        <v>36.98789</v>
      </c>
      <c r="M11" s="25">
        <f>G11+K11-L11+N12</f>
        <v>4824.1000000000004</v>
      </c>
      <c r="N11" s="25">
        <v>0</v>
      </c>
      <c r="O11" s="25">
        <v>0</v>
      </c>
      <c r="P11" s="25">
        <v>0</v>
      </c>
      <c r="R11" s="207"/>
    </row>
    <row r="12" spans="1:18" ht="33.75" x14ac:dyDescent="0.2">
      <c r="A12" s="37" t="s">
        <v>781</v>
      </c>
      <c r="B12" s="24"/>
      <c r="C12" s="24"/>
      <c r="D12" s="24"/>
      <c r="E12" s="24"/>
      <c r="F12" s="24"/>
      <c r="G12" s="24"/>
      <c r="H12" s="24"/>
      <c r="I12" s="24"/>
      <c r="J12" s="24"/>
      <c r="K12" s="24"/>
      <c r="L12" s="24"/>
      <c r="M12" s="24"/>
      <c r="N12" s="24">
        <v>0</v>
      </c>
      <c r="O12" s="24">
        <v>0</v>
      </c>
      <c r="P12" s="24">
        <v>0</v>
      </c>
      <c r="R12" s="206"/>
    </row>
    <row r="13" spans="1:18" x14ac:dyDescent="0.2">
      <c r="A13" s="13" t="s">
        <v>61</v>
      </c>
      <c r="B13" s="24">
        <f>E13+H13</f>
        <v>6092.3</v>
      </c>
      <c r="C13" s="24">
        <f t="shared" ref="C13:D13" si="4">F13+I13</f>
        <v>4336</v>
      </c>
      <c r="D13" s="24">
        <f t="shared" si="4"/>
        <v>4336</v>
      </c>
      <c r="E13" s="204">
        <v>6092.3</v>
      </c>
      <c r="F13" s="204">
        <v>4336</v>
      </c>
      <c r="G13" s="204">
        <v>4336</v>
      </c>
      <c r="H13" s="204">
        <v>0</v>
      </c>
      <c r="I13" s="204">
        <v>0</v>
      </c>
      <c r="J13" s="204">
        <v>0</v>
      </c>
      <c r="K13" s="24"/>
      <c r="L13" s="24"/>
      <c r="M13" s="24"/>
      <c r="N13" s="24"/>
      <c r="O13" s="24"/>
      <c r="P13" s="24"/>
      <c r="R13" s="206"/>
    </row>
    <row r="14" spans="1:18" x14ac:dyDescent="0.2">
      <c r="A14" s="13" t="s">
        <v>71</v>
      </c>
      <c r="B14" s="24">
        <f>B13/B11*100</f>
        <v>100</v>
      </c>
      <c r="C14" s="24">
        <f>C13/C11*100</f>
        <v>89.882050537924158</v>
      </c>
      <c r="D14" s="24">
        <f t="shared" ref="D14:G14" si="5">D13/D11*100</f>
        <v>89.882050537924158</v>
      </c>
      <c r="E14" s="24">
        <f t="shared" si="5"/>
        <v>100</v>
      </c>
      <c r="F14" s="24">
        <f t="shared" si="5"/>
        <v>89.882050537924158</v>
      </c>
      <c r="G14" s="24">
        <f t="shared" si="5"/>
        <v>89.882050537924158</v>
      </c>
      <c r="H14" s="24">
        <v>0</v>
      </c>
      <c r="I14" s="24">
        <v>0</v>
      </c>
      <c r="J14" s="24">
        <v>0</v>
      </c>
      <c r="K14" s="24"/>
      <c r="L14" s="24"/>
      <c r="M14" s="24"/>
      <c r="N14" s="24"/>
      <c r="O14" s="24"/>
      <c r="P14" s="24"/>
      <c r="R14" s="206"/>
    </row>
    <row r="15" spans="1:18" x14ac:dyDescent="0.2">
      <c r="A15" s="20" t="s">
        <v>168</v>
      </c>
      <c r="B15" s="25">
        <f>E15+H15</f>
        <v>29685.1</v>
      </c>
      <c r="C15" s="25">
        <f>F15+I15</f>
        <v>44894.1</v>
      </c>
      <c r="D15" s="25">
        <f>G15+J15</f>
        <v>44310.7</v>
      </c>
      <c r="E15" s="205">
        <v>29135.5</v>
      </c>
      <c r="F15" s="205">
        <v>34344.5</v>
      </c>
      <c r="G15" s="205">
        <v>34344.5</v>
      </c>
      <c r="H15" s="205">
        <v>549.6</v>
      </c>
      <c r="I15" s="205">
        <v>10549.6</v>
      </c>
      <c r="J15" s="205">
        <v>9966.2000000000007</v>
      </c>
      <c r="K15" s="205">
        <f>L15</f>
        <v>281.46118000000001</v>
      </c>
      <c r="L15" s="205">
        <v>281.46118000000001</v>
      </c>
      <c r="M15" s="101">
        <f>G15+K15-L15+N16</f>
        <v>35107.688309999998</v>
      </c>
      <c r="N15" s="101">
        <v>763.18831</v>
      </c>
      <c r="O15" s="101">
        <v>764.19631000000004</v>
      </c>
      <c r="P15" s="101">
        <v>764.19631000000004</v>
      </c>
      <c r="R15" s="207"/>
    </row>
    <row r="16" spans="1:18" ht="33.75" x14ac:dyDescent="0.2">
      <c r="A16" s="37" t="s">
        <v>781</v>
      </c>
      <c r="B16" s="25"/>
      <c r="C16" s="24"/>
      <c r="D16" s="24"/>
      <c r="E16" s="24"/>
      <c r="F16" s="24"/>
      <c r="G16" s="24"/>
      <c r="H16" s="24"/>
      <c r="I16" s="24"/>
      <c r="J16" s="24"/>
      <c r="K16" s="24"/>
      <c r="L16" s="24"/>
      <c r="M16" s="101"/>
      <c r="N16" s="102">
        <v>763.18831</v>
      </c>
      <c r="O16" s="164">
        <v>1.008</v>
      </c>
      <c r="P16" s="164">
        <v>0</v>
      </c>
      <c r="R16" s="206"/>
    </row>
    <row r="17" spans="1:18" x14ac:dyDescent="0.2">
      <c r="A17" s="13" t="s">
        <v>61</v>
      </c>
      <c r="B17" s="25">
        <f>E17+H17</f>
        <v>11929.800000000001</v>
      </c>
      <c r="C17" s="25">
        <f>F17+I17</f>
        <v>12813.800000000001</v>
      </c>
      <c r="D17" s="25">
        <f>G17+J17</f>
        <v>12807.2</v>
      </c>
      <c r="E17" s="204">
        <v>11380.2</v>
      </c>
      <c r="F17" s="204">
        <v>12164.2</v>
      </c>
      <c r="G17" s="204">
        <v>12164.2</v>
      </c>
      <c r="H17" s="204">
        <v>549.6</v>
      </c>
      <c r="I17" s="204">
        <v>649.6</v>
      </c>
      <c r="J17" s="204">
        <v>643</v>
      </c>
      <c r="K17" s="102"/>
      <c r="L17" s="102"/>
      <c r="M17" s="101"/>
      <c r="N17" s="102"/>
      <c r="O17" s="102"/>
      <c r="P17" s="102"/>
      <c r="R17" s="206"/>
    </row>
    <row r="18" spans="1:18" x14ac:dyDescent="0.2">
      <c r="A18" s="13" t="s">
        <v>71</v>
      </c>
      <c r="B18" s="24">
        <f>B17/B15*100</f>
        <v>40.187838343141848</v>
      </c>
      <c r="C18" s="24">
        <f t="shared" ref="C18:J18" si="6">C17/C15*100</f>
        <v>28.542280611483474</v>
      </c>
      <c r="D18" s="24">
        <f t="shared" si="6"/>
        <v>28.903176885041315</v>
      </c>
      <c r="E18" s="24">
        <f t="shared" si="6"/>
        <v>39.059566508211638</v>
      </c>
      <c r="F18" s="24">
        <f t="shared" si="6"/>
        <v>35.418189229716553</v>
      </c>
      <c r="G18" s="24">
        <f t="shared" si="6"/>
        <v>35.418189229716553</v>
      </c>
      <c r="H18" s="24">
        <f t="shared" si="6"/>
        <v>100</v>
      </c>
      <c r="I18" s="24">
        <f t="shared" si="6"/>
        <v>6.1575794342913479</v>
      </c>
      <c r="J18" s="24">
        <f t="shared" si="6"/>
        <v>6.4518071080251245</v>
      </c>
      <c r="K18" s="24"/>
      <c r="L18" s="24"/>
      <c r="M18" s="101"/>
      <c r="N18" s="102"/>
      <c r="O18" s="102"/>
      <c r="P18" s="24"/>
      <c r="R18" s="206"/>
    </row>
    <row r="19" spans="1:18" x14ac:dyDescent="0.2">
      <c r="A19" s="20" t="s">
        <v>169</v>
      </c>
      <c r="B19" s="25">
        <f>E19+H19</f>
        <v>14702.3</v>
      </c>
      <c r="C19" s="25">
        <f>F19+I19</f>
        <v>19390</v>
      </c>
      <c r="D19" s="25">
        <f>G19+J19</f>
        <v>19353</v>
      </c>
      <c r="E19" s="205">
        <v>14095.3</v>
      </c>
      <c r="F19" s="205">
        <v>18772.5</v>
      </c>
      <c r="G19" s="205">
        <v>18772.5</v>
      </c>
      <c r="H19" s="205">
        <v>607</v>
      </c>
      <c r="I19" s="205">
        <v>617.5</v>
      </c>
      <c r="J19" s="205">
        <v>580.5</v>
      </c>
      <c r="K19" s="205">
        <f>L19</f>
        <v>164.13392999999999</v>
      </c>
      <c r="L19" s="205">
        <v>164.13392999999999</v>
      </c>
      <c r="M19" s="101">
        <f>G19+K19-L19+N20</f>
        <v>19120.91028</v>
      </c>
      <c r="N19" s="101">
        <v>348.41028</v>
      </c>
      <c r="O19" s="101">
        <v>348.41028</v>
      </c>
      <c r="P19" s="25">
        <v>345.55945000000003</v>
      </c>
      <c r="R19" s="207"/>
    </row>
    <row r="20" spans="1:18" ht="33.75" x14ac:dyDescent="0.2">
      <c r="A20" s="37" t="s">
        <v>781</v>
      </c>
      <c r="B20" s="25"/>
      <c r="C20" s="24"/>
      <c r="D20" s="24"/>
      <c r="E20" s="24"/>
      <c r="F20" s="24"/>
      <c r="G20" s="24"/>
      <c r="H20" s="24"/>
      <c r="I20" s="24"/>
      <c r="J20" s="24"/>
      <c r="K20" s="24"/>
      <c r="L20" s="24"/>
      <c r="M20" s="101"/>
      <c r="N20" s="102">
        <v>348.41028</v>
      </c>
      <c r="O20" s="102">
        <v>0</v>
      </c>
      <c r="P20" s="24">
        <v>2.8508300000000002</v>
      </c>
      <c r="R20" s="206"/>
    </row>
    <row r="21" spans="1:18" x14ac:dyDescent="0.2">
      <c r="A21" s="13" t="s">
        <v>61</v>
      </c>
      <c r="B21" s="25">
        <f>E21+H21</f>
        <v>6720.1</v>
      </c>
      <c r="C21" s="25">
        <f>F21+I21</f>
        <v>7764.1</v>
      </c>
      <c r="D21" s="25">
        <f>G21+J21</f>
        <v>7727.1</v>
      </c>
      <c r="E21" s="204">
        <v>6113.1</v>
      </c>
      <c r="F21" s="204">
        <v>7146.6</v>
      </c>
      <c r="G21" s="204">
        <v>7146.6</v>
      </c>
      <c r="H21" s="204">
        <v>607</v>
      </c>
      <c r="I21" s="204">
        <v>617.5</v>
      </c>
      <c r="J21" s="204">
        <v>580.5</v>
      </c>
      <c r="K21" s="24"/>
      <c r="L21" s="24"/>
      <c r="M21" s="101"/>
      <c r="N21" s="102"/>
      <c r="O21" s="102"/>
      <c r="P21" s="24"/>
      <c r="R21" s="206"/>
    </row>
    <row r="22" spans="1:18" x14ac:dyDescent="0.2">
      <c r="A22" s="13" t="s">
        <v>71</v>
      </c>
      <c r="B22" s="24">
        <f>B21/B19*100</f>
        <v>45.707814423593589</v>
      </c>
      <c r="C22" s="24">
        <f t="shared" ref="C22:G22" si="7">C21/C19*100</f>
        <v>40.04177411036617</v>
      </c>
      <c r="D22" s="24">
        <f t="shared" si="7"/>
        <v>39.927143078592472</v>
      </c>
      <c r="E22" s="24">
        <f t="shared" si="7"/>
        <v>43.369775740849789</v>
      </c>
      <c r="F22" s="24">
        <f t="shared" si="7"/>
        <v>38.06951658010388</v>
      </c>
      <c r="G22" s="24">
        <f t="shared" si="7"/>
        <v>38.06951658010388</v>
      </c>
      <c r="H22" s="24">
        <f>H21/H19*100</f>
        <v>100</v>
      </c>
      <c r="I22" s="24">
        <f t="shared" ref="I22:J22" si="8">I21/I19*100</f>
        <v>100</v>
      </c>
      <c r="J22" s="24">
        <f t="shared" si="8"/>
        <v>100</v>
      </c>
      <c r="K22" s="24"/>
      <c r="L22" s="24"/>
      <c r="M22" s="101"/>
      <c r="N22" s="102"/>
      <c r="O22" s="102"/>
      <c r="P22" s="24"/>
      <c r="R22" s="206"/>
    </row>
    <row r="23" spans="1:18" x14ac:dyDescent="0.2">
      <c r="A23" s="20" t="s">
        <v>170</v>
      </c>
      <c r="B23" s="25">
        <f>E23+H23</f>
        <v>20216.400000000001</v>
      </c>
      <c r="C23" s="25">
        <f>F23+I23</f>
        <v>26525.8</v>
      </c>
      <c r="D23" s="25">
        <f>G23+J23</f>
        <v>25655.5</v>
      </c>
      <c r="E23" s="205">
        <v>20118.400000000001</v>
      </c>
      <c r="F23" s="205">
        <v>25314.5</v>
      </c>
      <c r="G23" s="205">
        <v>25314.5</v>
      </c>
      <c r="H23" s="205">
        <v>98</v>
      </c>
      <c r="I23" s="205">
        <v>1211.3</v>
      </c>
      <c r="J23" s="205">
        <v>341</v>
      </c>
      <c r="K23" s="205">
        <f>L23</f>
        <v>117.93579</v>
      </c>
      <c r="L23" s="205">
        <v>117.93579</v>
      </c>
      <c r="M23" s="101">
        <f>G23+K23-L23+N24</f>
        <v>25816.689740000002</v>
      </c>
      <c r="N23" s="101">
        <v>502.18973999999997</v>
      </c>
      <c r="O23" s="101">
        <v>503.22345000000001</v>
      </c>
      <c r="P23" s="25">
        <v>503.22345000000001</v>
      </c>
      <c r="R23" s="207"/>
    </row>
    <row r="24" spans="1:18" ht="33.75" x14ac:dyDescent="0.2">
      <c r="A24" s="37" t="s">
        <v>781</v>
      </c>
      <c r="B24" s="25"/>
      <c r="C24" s="24"/>
      <c r="D24" s="24"/>
      <c r="E24" s="24"/>
      <c r="F24" s="24"/>
      <c r="G24" s="24"/>
      <c r="H24" s="24"/>
      <c r="I24" s="24"/>
      <c r="J24" s="24"/>
      <c r="K24" s="24"/>
      <c r="L24" s="24"/>
      <c r="M24" s="101"/>
      <c r="N24" s="102">
        <v>502.18973999999997</v>
      </c>
      <c r="O24" s="102">
        <v>1.0337099999999999</v>
      </c>
      <c r="P24" s="24">
        <v>0</v>
      </c>
      <c r="R24" s="206"/>
    </row>
    <row r="25" spans="1:18" x14ac:dyDescent="0.2">
      <c r="A25" s="13" t="s">
        <v>61</v>
      </c>
      <c r="B25" s="25">
        <f>E25+H25</f>
        <v>6521.9</v>
      </c>
      <c r="C25" s="25">
        <f>F25+I25</f>
        <v>8595.1999999999989</v>
      </c>
      <c r="D25" s="25">
        <f>G25+J25</f>
        <v>7724.9</v>
      </c>
      <c r="E25" s="204">
        <v>6423.9</v>
      </c>
      <c r="F25" s="204">
        <v>7383.9</v>
      </c>
      <c r="G25" s="204">
        <v>7383.9</v>
      </c>
      <c r="H25" s="204">
        <v>98</v>
      </c>
      <c r="I25" s="204">
        <v>1211.3</v>
      </c>
      <c r="J25" s="204">
        <v>341</v>
      </c>
      <c r="K25" s="24"/>
      <c r="L25" s="24"/>
      <c r="M25" s="101"/>
      <c r="N25" s="102"/>
      <c r="O25" s="102"/>
      <c r="P25" s="24"/>
      <c r="R25" s="206"/>
    </row>
    <row r="26" spans="1:18" x14ac:dyDescent="0.2">
      <c r="A26" s="13" t="s">
        <v>71</v>
      </c>
      <c r="B26" s="24">
        <f>B25/B23*100</f>
        <v>32.260442017372029</v>
      </c>
      <c r="C26" s="24">
        <f t="shared" ref="C26:J26" si="9">C25/C23*100</f>
        <v>32.403169744173596</v>
      </c>
      <c r="D26" s="24">
        <f t="shared" si="9"/>
        <v>30.110112841301085</v>
      </c>
      <c r="E26" s="24">
        <f t="shared" si="9"/>
        <v>31.930471608080165</v>
      </c>
      <c r="F26" s="24">
        <f t="shared" si="9"/>
        <v>29.168658278852039</v>
      </c>
      <c r="G26" s="24">
        <f t="shared" si="9"/>
        <v>29.168658278852039</v>
      </c>
      <c r="H26" s="24">
        <f t="shared" si="9"/>
        <v>100</v>
      </c>
      <c r="I26" s="24">
        <f t="shared" si="9"/>
        <v>100</v>
      </c>
      <c r="J26" s="24">
        <f t="shared" si="9"/>
        <v>100</v>
      </c>
      <c r="K26" s="24"/>
      <c r="L26" s="24"/>
      <c r="M26" s="101"/>
      <c r="N26" s="102"/>
      <c r="O26" s="102"/>
      <c r="P26" s="24"/>
      <c r="R26" s="206"/>
    </row>
    <row r="27" spans="1:18" x14ac:dyDescent="0.2">
      <c r="A27" s="20" t="s">
        <v>171</v>
      </c>
      <c r="B27" s="25">
        <f>E27+H27</f>
        <v>12761.3</v>
      </c>
      <c r="C27" s="25">
        <f>F27+I27</f>
        <v>14156.5</v>
      </c>
      <c r="D27" s="25">
        <f>G27+J27</f>
        <v>14106.5</v>
      </c>
      <c r="E27" s="205">
        <v>12411.3</v>
      </c>
      <c r="F27" s="205">
        <v>13806.5</v>
      </c>
      <c r="G27" s="205">
        <v>13806.5</v>
      </c>
      <c r="H27" s="205">
        <v>350</v>
      </c>
      <c r="I27" s="205">
        <v>350</v>
      </c>
      <c r="J27" s="205">
        <v>300</v>
      </c>
      <c r="K27" s="205">
        <f>L27</f>
        <v>245.04091</v>
      </c>
      <c r="L27" s="205">
        <v>245.04091</v>
      </c>
      <c r="M27" s="101">
        <f>G27+K27-L27+N28</f>
        <v>13931.238670000001</v>
      </c>
      <c r="N27" s="101">
        <v>124.73867</v>
      </c>
      <c r="O27" s="101">
        <v>125.30507</v>
      </c>
      <c r="P27" s="25">
        <v>125.30507</v>
      </c>
      <c r="R27" s="207"/>
    </row>
    <row r="28" spans="1:18" ht="33.75" x14ac:dyDescent="0.2">
      <c r="A28" s="37" t="s">
        <v>781</v>
      </c>
      <c r="B28" s="25"/>
      <c r="C28" s="24"/>
      <c r="D28" s="24"/>
      <c r="E28" s="24"/>
      <c r="F28" s="24"/>
      <c r="G28" s="24"/>
      <c r="H28" s="24"/>
      <c r="I28" s="24"/>
      <c r="J28" s="24"/>
      <c r="K28" s="24"/>
      <c r="L28" s="24"/>
      <c r="M28" s="101"/>
      <c r="N28" s="24">
        <v>124.73867</v>
      </c>
      <c r="O28" s="24">
        <v>0.56640000000000001</v>
      </c>
      <c r="P28" s="24">
        <v>0</v>
      </c>
      <c r="R28" s="206"/>
    </row>
    <row r="29" spans="1:18" x14ac:dyDescent="0.2">
      <c r="A29" s="13" t="s">
        <v>61</v>
      </c>
      <c r="B29" s="25">
        <f>E29+H29</f>
        <v>6942.4</v>
      </c>
      <c r="C29" s="25">
        <f>F29+I29</f>
        <v>7149.7</v>
      </c>
      <c r="D29" s="25">
        <f>G29+J29</f>
        <v>7099.7</v>
      </c>
      <c r="E29" s="204">
        <v>6592.4</v>
      </c>
      <c r="F29" s="204">
        <v>6799.7</v>
      </c>
      <c r="G29" s="204">
        <v>6799.7</v>
      </c>
      <c r="H29" s="204">
        <v>350</v>
      </c>
      <c r="I29" s="204">
        <v>350</v>
      </c>
      <c r="J29" s="204">
        <v>300</v>
      </c>
      <c r="K29" s="24"/>
      <c r="L29" s="24"/>
      <c r="M29" s="101"/>
      <c r="N29" s="24"/>
      <c r="O29" s="24"/>
      <c r="P29" s="24"/>
      <c r="R29" s="206"/>
    </row>
    <row r="30" spans="1:18" x14ac:dyDescent="0.2">
      <c r="A30" s="13" t="s">
        <v>71</v>
      </c>
      <c r="B30" s="24">
        <f>B29/B27*100</f>
        <v>54.401980989397636</v>
      </c>
      <c r="C30" s="24">
        <f t="shared" ref="C30:H30" si="10">C29/C27*100</f>
        <v>50.504715148518343</v>
      </c>
      <c r="D30" s="24">
        <f t="shared" si="10"/>
        <v>50.329280827987098</v>
      </c>
      <c r="E30" s="24">
        <f t="shared" si="10"/>
        <v>53.116111930257105</v>
      </c>
      <c r="F30" s="24">
        <f t="shared" si="10"/>
        <v>49.249990946293408</v>
      </c>
      <c r="G30" s="24">
        <f t="shared" si="10"/>
        <v>49.249990946293408</v>
      </c>
      <c r="H30" s="24">
        <f t="shared" si="10"/>
        <v>100</v>
      </c>
      <c r="I30" s="24">
        <f>I29/I27*100</f>
        <v>100</v>
      </c>
      <c r="J30" s="24">
        <f>J29/J27*100</f>
        <v>100</v>
      </c>
      <c r="K30" s="24"/>
      <c r="L30" s="24"/>
      <c r="M30" s="101"/>
      <c r="N30" s="24"/>
      <c r="O30" s="24"/>
      <c r="P30" s="24"/>
      <c r="R30" s="206"/>
    </row>
    <row r="31" spans="1:18" x14ac:dyDescent="0.2">
      <c r="A31" s="20" t="s">
        <v>172</v>
      </c>
      <c r="B31" s="25">
        <f>E31+H31</f>
        <v>30052.3</v>
      </c>
      <c r="C31" s="25">
        <f>F31+I31</f>
        <v>35200.400000000001</v>
      </c>
      <c r="D31" s="25">
        <f>G31+J31</f>
        <v>35182</v>
      </c>
      <c r="E31" s="205">
        <v>28135.8</v>
      </c>
      <c r="F31" s="205">
        <v>33493.1</v>
      </c>
      <c r="G31" s="205">
        <v>33493.1</v>
      </c>
      <c r="H31" s="205">
        <v>1916.5</v>
      </c>
      <c r="I31" s="205">
        <v>1707.3</v>
      </c>
      <c r="J31" s="205">
        <v>1688.9</v>
      </c>
      <c r="K31" s="205">
        <f>L31</f>
        <v>733.94820000000004</v>
      </c>
      <c r="L31" s="205">
        <v>733.94820000000004</v>
      </c>
      <c r="M31" s="101">
        <f>G31+K31-L31+N32</f>
        <v>33573.548479999998</v>
      </c>
      <c r="N31" s="25">
        <v>80.448480000000004</v>
      </c>
      <c r="O31" s="25">
        <v>80.448480000000004</v>
      </c>
      <c r="P31" s="25">
        <v>80.448480000000004</v>
      </c>
      <c r="R31" s="207"/>
    </row>
    <row r="32" spans="1:18" ht="33.75" x14ac:dyDescent="0.2">
      <c r="A32" s="37" t="s">
        <v>781</v>
      </c>
      <c r="B32" s="25"/>
      <c r="C32" s="24"/>
      <c r="D32" s="24"/>
      <c r="E32" s="24"/>
      <c r="F32" s="24"/>
      <c r="G32" s="24"/>
      <c r="H32" s="24"/>
      <c r="I32" s="24"/>
      <c r="J32" s="24"/>
      <c r="K32" s="24"/>
      <c r="L32" s="24"/>
      <c r="M32" s="101"/>
      <c r="N32" s="24">
        <v>80.448480000000004</v>
      </c>
      <c r="O32" s="24">
        <v>0</v>
      </c>
      <c r="P32" s="24">
        <v>0</v>
      </c>
      <c r="R32" s="206"/>
    </row>
    <row r="33" spans="1:19" x14ac:dyDescent="0.2">
      <c r="A33" s="13" t="s">
        <v>61</v>
      </c>
      <c r="B33" s="25">
        <f>E33+H33</f>
        <v>7032.0999999999995</v>
      </c>
      <c r="C33" s="25">
        <f>F33+I33</f>
        <v>7502.3</v>
      </c>
      <c r="D33" s="25">
        <f>G33+J33</f>
        <v>7502</v>
      </c>
      <c r="E33" s="204">
        <v>7031.4</v>
      </c>
      <c r="F33" s="204">
        <v>7501.7</v>
      </c>
      <c r="G33" s="204">
        <v>7501.7</v>
      </c>
      <c r="H33" s="204">
        <v>0.7</v>
      </c>
      <c r="I33" s="204">
        <v>0.6</v>
      </c>
      <c r="J33" s="204">
        <v>0.3</v>
      </c>
      <c r="K33" s="24"/>
      <c r="L33" s="24"/>
      <c r="M33" s="101"/>
      <c r="N33" s="24"/>
      <c r="O33" s="24"/>
      <c r="P33" s="24"/>
      <c r="R33" s="206"/>
    </row>
    <row r="34" spans="1:19" x14ac:dyDescent="0.2">
      <c r="A34" s="13" t="s">
        <v>71</v>
      </c>
      <c r="B34" s="24">
        <f>B33/B31*100</f>
        <v>23.399540135031259</v>
      </c>
      <c r="C34" s="24">
        <f t="shared" ref="C34:J34" si="11">C33/C31*100</f>
        <v>21.313110078294564</v>
      </c>
      <c r="D34" s="24">
        <f t="shared" si="11"/>
        <v>21.323404013415949</v>
      </c>
      <c r="E34" s="24">
        <f t="shared" si="11"/>
        <v>24.99093681359691</v>
      </c>
      <c r="F34" s="24">
        <f t="shared" si="11"/>
        <v>22.39774759577346</v>
      </c>
      <c r="G34" s="24">
        <f t="shared" si="11"/>
        <v>22.39774759577346</v>
      </c>
      <c r="H34" s="24">
        <f t="shared" si="11"/>
        <v>3.6524915210018258E-2</v>
      </c>
      <c r="I34" s="24">
        <f t="shared" si="11"/>
        <v>3.5143208574942894E-2</v>
      </c>
      <c r="J34" s="24">
        <f t="shared" si="11"/>
        <v>1.7763041032624782E-2</v>
      </c>
      <c r="K34" s="24"/>
      <c r="L34" s="24"/>
      <c r="M34" s="101"/>
      <c r="N34" s="24"/>
      <c r="O34" s="24"/>
      <c r="P34" s="24"/>
      <c r="R34" s="206"/>
    </row>
    <row r="35" spans="1:19" x14ac:dyDescent="0.2">
      <c r="A35" s="20" t="s">
        <v>173</v>
      </c>
      <c r="B35" s="25">
        <f>E35+H35</f>
        <v>35041.9</v>
      </c>
      <c r="C35" s="25">
        <f>F35+I35</f>
        <v>42495.6</v>
      </c>
      <c r="D35" s="25">
        <f>G35+J35</f>
        <v>42486.2</v>
      </c>
      <c r="E35" s="205">
        <v>32644.2</v>
      </c>
      <c r="F35" s="205">
        <v>40336.1</v>
      </c>
      <c r="G35" s="205">
        <v>40336.1</v>
      </c>
      <c r="H35" s="205">
        <v>2397.6999999999998</v>
      </c>
      <c r="I35" s="205">
        <v>2159.5</v>
      </c>
      <c r="J35" s="205">
        <v>2150.1</v>
      </c>
      <c r="K35" s="205">
        <f>L35</f>
        <v>17002.940330000001</v>
      </c>
      <c r="L35" s="205">
        <v>17002.940330000001</v>
      </c>
      <c r="M35" s="101">
        <f>G35+K35-L35+N36</f>
        <v>63305.595910000004</v>
      </c>
      <c r="N35" s="25">
        <v>22969.495910000001</v>
      </c>
      <c r="O35" s="25">
        <v>22969.495910000001</v>
      </c>
      <c r="P35" s="25">
        <v>6697.0835800000004</v>
      </c>
      <c r="R35" s="207"/>
    </row>
    <row r="36" spans="1:19" ht="33.75" x14ac:dyDescent="0.2">
      <c r="A36" s="37" t="s">
        <v>781</v>
      </c>
      <c r="B36" s="25"/>
      <c r="C36" s="24"/>
      <c r="D36" s="24"/>
      <c r="E36" s="24"/>
      <c r="F36" s="24"/>
      <c r="G36" s="24"/>
      <c r="H36" s="24"/>
      <c r="I36" s="24"/>
      <c r="J36" s="24"/>
      <c r="K36" s="24"/>
      <c r="L36" s="24"/>
      <c r="M36" s="101"/>
      <c r="N36" s="24">
        <v>22969.495910000001</v>
      </c>
      <c r="O36" s="24">
        <v>0</v>
      </c>
      <c r="P36" s="24">
        <v>16272.412329999999</v>
      </c>
      <c r="R36" s="206"/>
    </row>
    <row r="37" spans="1:19" x14ac:dyDescent="0.2">
      <c r="A37" s="13" t="s">
        <v>61</v>
      </c>
      <c r="B37" s="25">
        <f>E37+H37</f>
        <v>9056.4</v>
      </c>
      <c r="C37" s="25">
        <f>F37+I37</f>
        <v>10337.4</v>
      </c>
      <c r="D37" s="25">
        <f>G37+J37</f>
        <v>10337.200000000001</v>
      </c>
      <c r="E37" s="204">
        <v>8985.5</v>
      </c>
      <c r="F37" s="204">
        <v>10256.6</v>
      </c>
      <c r="G37" s="204">
        <v>10256.6</v>
      </c>
      <c r="H37" s="204">
        <v>70.900000000000006</v>
      </c>
      <c r="I37" s="204">
        <v>80.8</v>
      </c>
      <c r="J37" s="204">
        <v>80.599999999999994</v>
      </c>
      <c r="K37" s="24"/>
      <c r="L37" s="24"/>
      <c r="M37" s="101"/>
      <c r="N37" s="24"/>
      <c r="O37" s="24"/>
      <c r="P37" s="24"/>
      <c r="R37" s="206"/>
    </row>
    <row r="38" spans="1:19" x14ac:dyDescent="0.2">
      <c r="A38" s="13" t="s">
        <v>71</v>
      </c>
      <c r="B38" s="24">
        <f>B37/B35*100</f>
        <v>25.844489025994594</v>
      </c>
      <c r="C38" s="24">
        <f t="shared" ref="C38:J38" si="12">C37/C35*100</f>
        <v>24.325812554711547</v>
      </c>
      <c r="D38" s="24">
        <f t="shared" si="12"/>
        <v>24.330723858570551</v>
      </c>
      <c r="E38" s="24">
        <f t="shared" si="12"/>
        <v>27.525563499794757</v>
      </c>
      <c r="F38" s="24">
        <f t="shared" si="12"/>
        <v>25.427842552948849</v>
      </c>
      <c r="G38" s="24">
        <f t="shared" si="12"/>
        <v>25.427842552948849</v>
      </c>
      <c r="H38" s="24">
        <f t="shared" si="12"/>
        <v>2.9570004587729914</v>
      </c>
      <c r="I38" s="24">
        <f t="shared" si="12"/>
        <v>3.741606853438296</v>
      </c>
      <c r="J38" s="24">
        <f t="shared" si="12"/>
        <v>3.748662852890563</v>
      </c>
      <c r="K38" s="24"/>
      <c r="L38" s="24"/>
      <c r="M38" s="101"/>
      <c r="N38" s="24"/>
      <c r="O38" s="24"/>
      <c r="P38" s="24"/>
      <c r="R38" s="206"/>
    </row>
    <row r="39" spans="1:19" x14ac:dyDescent="0.2">
      <c r="A39" s="20" t="s">
        <v>174</v>
      </c>
      <c r="B39" s="25">
        <f>E39+H39</f>
        <v>20457.900000000001</v>
      </c>
      <c r="C39" s="25">
        <f>F39+I39</f>
        <v>25615.4</v>
      </c>
      <c r="D39" s="25">
        <f>G39+J39</f>
        <v>25517.200000000001</v>
      </c>
      <c r="E39" s="205">
        <v>19544.2</v>
      </c>
      <c r="F39" s="205">
        <v>24719.9</v>
      </c>
      <c r="G39" s="205">
        <v>24719.9</v>
      </c>
      <c r="H39" s="205">
        <v>913.7</v>
      </c>
      <c r="I39" s="205">
        <v>895.5</v>
      </c>
      <c r="J39" s="205">
        <v>797.3</v>
      </c>
      <c r="K39" s="205">
        <f>L39</f>
        <v>2249.5387500000002</v>
      </c>
      <c r="L39" s="205">
        <v>2249.5387500000002</v>
      </c>
      <c r="M39" s="101">
        <f>G39+K39-L39+N40</f>
        <v>24781.110800000002</v>
      </c>
      <c r="N39" s="25">
        <v>61.210799999999999</v>
      </c>
      <c r="O39" s="25">
        <v>61.210799999999999</v>
      </c>
      <c r="P39" s="25">
        <v>61.210799999999999</v>
      </c>
      <c r="R39" s="207"/>
    </row>
    <row r="40" spans="1:19" ht="33.75" x14ac:dyDescent="0.2">
      <c r="A40" s="37" t="s">
        <v>781</v>
      </c>
      <c r="B40" s="25"/>
      <c r="C40" s="24"/>
      <c r="D40" s="24"/>
      <c r="E40" s="24"/>
      <c r="F40" s="24"/>
      <c r="G40" s="24"/>
      <c r="H40" s="24"/>
      <c r="I40" s="24"/>
      <c r="J40" s="24"/>
      <c r="K40" s="24"/>
      <c r="L40" s="24"/>
      <c r="M40" s="101"/>
      <c r="N40" s="24">
        <v>61.210799999999999</v>
      </c>
      <c r="O40" s="24">
        <v>0</v>
      </c>
      <c r="P40" s="24">
        <v>0</v>
      </c>
      <c r="R40" s="206"/>
    </row>
    <row r="41" spans="1:19" x14ac:dyDescent="0.2">
      <c r="A41" s="13" t="s">
        <v>61</v>
      </c>
      <c r="B41" s="25">
        <f>E41+H41</f>
        <v>5717.6</v>
      </c>
      <c r="C41" s="25">
        <f>F41+I41</f>
        <v>6572.7</v>
      </c>
      <c r="D41" s="25">
        <f>G41+J41</f>
        <v>6572.5999999999995</v>
      </c>
      <c r="E41" s="204">
        <v>5717.3</v>
      </c>
      <c r="F41" s="204">
        <v>6572.4</v>
      </c>
      <c r="G41" s="204">
        <v>6572.4</v>
      </c>
      <c r="H41" s="204">
        <v>0.3</v>
      </c>
      <c r="I41" s="204">
        <v>0.3</v>
      </c>
      <c r="J41" s="204">
        <v>0.2</v>
      </c>
      <c r="K41" s="24"/>
      <c r="L41" s="24"/>
      <c r="M41" s="101"/>
      <c r="N41" s="24"/>
      <c r="O41" s="24"/>
      <c r="P41" s="24"/>
      <c r="R41" s="206"/>
    </row>
    <row r="42" spans="1:19" x14ac:dyDescent="0.2">
      <c r="A42" s="13" t="s">
        <v>71</v>
      </c>
      <c r="B42" s="24">
        <f>B41/B39*100</f>
        <v>27.948127618181729</v>
      </c>
      <c r="C42" s="24">
        <f t="shared" ref="C42:J42" si="13">C41/C39*100</f>
        <v>25.659173778274003</v>
      </c>
      <c r="D42" s="24">
        <f t="shared" si="13"/>
        <v>25.757528255451223</v>
      </c>
      <c r="E42" s="24">
        <f t="shared" si="13"/>
        <v>29.253179971551663</v>
      </c>
      <c r="F42" s="24">
        <f t="shared" si="13"/>
        <v>26.587486195332506</v>
      </c>
      <c r="G42" s="24">
        <f t="shared" si="13"/>
        <v>26.587486195332506</v>
      </c>
      <c r="H42" s="24">
        <f t="shared" si="13"/>
        <v>3.283353398270767E-2</v>
      </c>
      <c r="I42" s="24">
        <f t="shared" si="13"/>
        <v>3.350083752093802E-2</v>
      </c>
      <c r="J42" s="24">
        <f t="shared" si="13"/>
        <v>2.5084660729963629E-2</v>
      </c>
      <c r="K42" s="24"/>
      <c r="L42" s="24"/>
      <c r="M42" s="101"/>
      <c r="N42" s="24"/>
      <c r="O42" s="24"/>
      <c r="P42" s="24"/>
      <c r="R42" s="206"/>
    </row>
    <row r="43" spans="1:19" x14ac:dyDescent="0.2">
      <c r="A43" s="20" t="s">
        <v>175</v>
      </c>
      <c r="B43" s="25">
        <f>E43+H43</f>
        <v>38423.1</v>
      </c>
      <c r="C43" s="25">
        <f>F43+I43</f>
        <v>48819.7</v>
      </c>
      <c r="D43" s="25">
        <f>G43+J43</f>
        <v>48734.799999999996</v>
      </c>
      <c r="E43" s="205">
        <v>35601.699999999997</v>
      </c>
      <c r="F43" s="205">
        <v>46180.6</v>
      </c>
      <c r="G43" s="205">
        <v>46180.6</v>
      </c>
      <c r="H43" s="205">
        <v>2821.4</v>
      </c>
      <c r="I43" s="205">
        <v>2639.1</v>
      </c>
      <c r="J43" s="205">
        <v>2554.1999999999998</v>
      </c>
      <c r="K43" s="205">
        <f>L43</f>
        <v>999.33082000000002</v>
      </c>
      <c r="L43" s="205">
        <v>999.33082000000002</v>
      </c>
      <c r="M43" s="101">
        <f>G43+K43-L43+N44</f>
        <v>46294.277199999997</v>
      </c>
      <c r="N43" s="25">
        <v>113.6772</v>
      </c>
      <c r="O43" s="25">
        <v>113.6772</v>
      </c>
      <c r="P43" s="25">
        <v>113.6772</v>
      </c>
      <c r="R43" s="207"/>
    </row>
    <row r="44" spans="1:19" ht="33.75" x14ac:dyDescent="0.2">
      <c r="A44" s="37" t="s">
        <v>781</v>
      </c>
      <c r="B44" s="25"/>
      <c r="C44" s="24"/>
      <c r="D44" s="24"/>
      <c r="E44" s="24"/>
      <c r="F44" s="24"/>
      <c r="G44" s="24"/>
      <c r="H44" s="24"/>
      <c r="I44" s="24"/>
      <c r="J44" s="24"/>
      <c r="K44" s="24"/>
      <c r="L44" s="24"/>
      <c r="M44" s="101"/>
      <c r="N44" s="24">
        <v>113.6772</v>
      </c>
      <c r="O44" s="24">
        <v>0</v>
      </c>
      <c r="P44" s="24">
        <v>0</v>
      </c>
      <c r="R44" s="206"/>
    </row>
    <row r="45" spans="1:19" x14ac:dyDescent="0.2">
      <c r="A45" s="13" t="s">
        <v>61</v>
      </c>
      <c r="B45" s="25">
        <f>E45+H45</f>
        <v>9048.4000000000015</v>
      </c>
      <c r="C45" s="25">
        <f>F45+I45</f>
        <v>10513.800000000001</v>
      </c>
      <c r="D45" s="25">
        <f>G45+J45</f>
        <v>10443.700000000001</v>
      </c>
      <c r="E45" s="204">
        <v>8977.2000000000007</v>
      </c>
      <c r="F45" s="204">
        <v>10442.700000000001</v>
      </c>
      <c r="G45" s="204">
        <v>10442.700000000001</v>
      </c>
      <c r="H45" s="204">
        <v>71.2</v>
      </c>
      <c r="I45" s="204">
        <v>71.099999999999994</v>
      </c>
      <c r="J45" s="204">
        <v>1</v>
      </c>
      <c r="K45" s="24"/>
      <c r="L45" s="24"/>
      <c r="M45" s="101"/>
      <c r="N45" s="24"/>
      <c r="O45" s="24"/>
      <c r="P45" s="24"/>
      <c r="R45" s="206"/>
    </row>
    <row r="46" spans="1:19" x14ac:dyDescent="0.2">
      <c r="A46" s="13" t="s">
        <v>71</v>
      </c>
      <c r="B46" s="24">
        <f>B45/B43*100</f>
        <v>23.549375245620478</v>
      </c>
      <c r="C46" s="24">
        <f t="shared" ref="C46:J46" si="14">C45/C43*100</f>
        <v>21.535978303840462</v>
      </c>
      <c r="D46" s="24">
        <f t="shared" si="14"/>
        <v>21.429656015824424</v>
      </c>
      <c r="E46" s="24">
        <f t="shared" si="14"/>
        <v>25.215649814475157</v>
      </c>
      <c r="F46" s="24">
        <f t="shared" si="14"/>
        <v>22.612742147135378</v>
      </c>
      <c r="G46" s="24">
        <f t="shared" si="14"/>
        <v>22.612742147135378</v>
      </c>
      <c r="H46" s="24">
        <f t="shared" si="14"/>
        <v>2.5235698589352804</v>
      </c>
      <c r="I46" s="24">
        <f t="shared" si="14"/>
        <v>2.6941002614527676</v>
      </c>
      <c r="J46" s="24">
        <f t="shared" si="14"/>
        <v>3.9151201941899617E-2</v>
      </c>
      <c r="K46" s="24"/>
      <c r="L46" s="24"/>
      <c r="M46" s="101"/>
      <c r="N46" s="24"/>
      <c r="O46" s="24"/>
      <c r="P46" s="24"/>
      <c r="R46" s="206"/>
    </row>
    <row r="47" spans="1:19" x14ac:dyDescent="0.2">
      <c r="A47" s="20" t="s">
        <v>59</v>
      </c>
      <c r="B47" s="25">
        <f>E47+H47</f>
        <v>6324.9</v>
      </c>
      <c r="C47" s="25">
        <f>F47+I47</f>
        <v>9435.2000000000007</v>
      </c>
      <c r="D47" s="25">
        <f>G47+J47</f>
        <v>9435.2000000000007</v>
      </c>
      <c r="E47" s="205">
        <v>6289.9</v>
      </c>
      <c r="F47" s="205">
        <v>9400.2000000000007</v>
      </c>
      <c r="G47" s="205">
        <v>9400.2000000000007</v>
      </c>
      <c r="H47" s="205">
        <v>35</v>
      </c>
      <c r="I47" s="205">
        <v>35</v>
      </c>
      <c r="J47" s="205">
        <v>35</v>
      </c>
      <c r="K47" s="205">
        <f>L47</f>
        <v>24.76313</v>
      </c>
      <c r="L47" s="205">
        <v>24.76313</v>
      </c>
      <c r="M47" s="101">
        <f>G47+K47-L47+N48</f>
        <v>9507.3610000000008</v>
      </c>
      <c r="N47" s="25">
        <v>155.80000000000001</v>
      </c>
      <c r="O47" s="25">
        <v>161.10907</v>
      </c>
      <c r="P47" s="25">
        <v>100.2941</v>
      </c>
      <c r="R47" s="207"/>
      <c r="S47" s="132"/>
    </row>
    <row r="48" spans="1:19" ht="33.75" x14ac:dyDescent="0.2">
      <c r="A48" s="37" t="s">
        <v>781</v>
      </c>
      <c r="B48" s="24"/>
      <c r="C48" s="24"/>
      <c r="D48" s="24"/>
      <c r="E48" s="24"/>
      <c r="F48" s="24"/>
      <c r="G48" s="24"/>
      <c r="H48" s="24"/>
      <c r="I48" s="24"/>
      <c r="J48" s="24"/>
      <c r="K48" s="24"/>
      <c r="L48" s="24"/>
      <c r="M48" s="101"/>
      <c r="N48" s="24">
        <v>107.161</v>
      </c>
      <c r="O48" s="24">
        <v>5.3090700000000002</v>
      </c>
      <c r="P48" s="24">
        <v>12.17597</v>
      </c>
      <c r="R48" s="206"/>
    </row>
    <row r="49" spans="1:19" x14ac:dyDescent="0.2">
      <c r="A49" s="13" t="s">
        <v>61</v>
      </c>
      <c r="B49" s="24">
        <f>E49+H49</f>
        <v>6324.9</v>
      </c>
      <c r="C49" s="24">
        <f>F49+I49</f>
        <v>7786.2</v>
      </c>
      <c r="D49" s="24">
        <f>G49+J49</f>
        <v>7786.2</v>
      </c>
      <c r="E49" s="204">
        <v>6289.9</v>
      </c>
      <c r="F49" s="204">
        <v>7751.2</v>
      </c>
      <c r="G49" s="204">
        <v>7751.2</v>
      </c>
      <c r="H49" s="204">
        <v>35</v>
      </c>
      <c r="I49" s="204">
        <v>35</v>
      </c>
      <c r="J49" s="204">
        <v>35</v>
      </c>
      <c r="K49" s="24"/>
      <c r="L49" s="24"/>
      <c r="M49" s="101"/>
      <c r="N49" s="24">
        <v>0</v>
      </c>
      <c r="O49" s="24"/>
      <c r="P49" s="24"/>
      <c r="R49" s="206"/>
    </row>
    <row r="50" spans="1:19" x14ac:dyDescent="0.2">
      <c r="A50" s="13" t="s">
        <v>71</v>
      </c>
      <c r="B50" s="24">
        <f t="shared" ref="B50:J50" si="15">B49/B47*100</f>
        <v>100</v>
      </c>
      <c r="C50" s="24">
        <f t="shared" si="15"/>
        <v>82.522892996438856</v>
      </c>
      <c r="D50" s="24">
        <f t="shared" si="15"/>
        <v>82.522892996438856</v>
      </c>
      <c r="E50" s="24">
        <f t="shared" si="15"/>
        <v>100</v>
      </c>
      <c r="F50" s="24">
        <f t="shared" si="15"/>
        <v>82.457820046381983</v>
      </c>
      <c r="G50" s="24">
        <f t="shared" si="15"/>
        <v>82.457820046381983</v>
      </c>
      <c r="H50" s="24">
        <f t="shared" si="15"/>
        <v>100</v>
      </c>
      <c r="I50" s="24">
        <f t="shared" si="15"/>
        <v>100</v>
      </c>
      <c r="J50" s="24">
        <f t="shared" si="15"/>
        <v>100</v>
      </c>
      <c r="K50" s="24"/>
      <c r="L50" s="24"/>
      <c r="M50" s="101"/>
      <c r="N50" s="24"/>
      <c r="O50" s="24"/>
      <c r="P50" s="24"/>
      <c r="R50" s="206"/>
    </row>
    <row r="51" spans="1:19" x14ac:dyDescent="0.2">
      <c r="A51" s="20" t="s">
        <v>229</v>
      </c>
      <c r="B51" s="25">
        <f>E51+H51</f>
        <v>19065.3</v>
      </c>
      <c r="C51" s="25">
        <f>F51+I51</f>
        <v>34386.800000000003</v>
      </c>
      <c r="D51" s="25">
        <f>G51+J51</f>
        <v>30295.8</v>
      </c>
      <c r="E51" s="205">
        <v>18965.3</v>
      </c>
      <c r="F51" s="205">
        <v>25837.1</v>
      </c>
      <c r="G51" s="205">
        <v>25837.1</v>
      </c>
      <c r="H51" s="205">
        <v>100</v>
      </c>
      <c r="I51" s="205">
        <v>8549.7000000000007</v>
      </c>
      <c r="J51" s="205">
        <v>4458.7</v>
      </c>
      <c r="K51" s="205">
        <f>L51</f>
        <v>99.092089999999999</v>
      </c>
      <c r="L51" s="205">
        <v>99.092089999999999</v>
      </c>
      <c r="M51" s="101">
        <f>G51+K51-L51+N52</f>
        <v>25873.193429999999</v>
      </c>
      <c r="N51" s="25">
        <v>36.093429999999998</v>
      </c>
      <c r="O51" s="25">
        <v>36.093429999999998</v>
      </c>
      <c r="P51" s="25">
        <v>36.093429999999998</v>
      </c>
      <c r="R51" s="207"/>
    </row>
    <row r="52" spans="1:19" ht="33.75" x14ac:dyDescent="0.2">
      <c r="A52" s="37" t="s">
        <v>781</v>
      </c>
      <c r="B52" s="24"/>
      <c r="C52" s="24"/>
      <c r="D52" s="24"/>
      <c r="E52" s="24"/>
      <c r="F52" s="24"/>
      <c r="G52" s="24"/>
      <c r="H52" s="24"/>
      <c r="I52" s="24"/>
      <c r="J52" s="24"/>
      <c r="K52" s="24"/>
      <c r="L52" s="24"/>
      <c r="M52" s="101"/>
      <c r="N52" s="24">
        <v>36.093429999999998</v>
      </c>
      <c r="O52" s="24">
        <v>0</v>
      </c>
      <c r="P52" s="24">
        <v>0</v>
      </c>
      <c r="R52" s="206"/>
    </row>
    <row r="53" spans="1:19" x14ac:dyDescent="0.2">
      <c r="A53" s="13" t="s">
        <v>61</v>
      </c>
      <c r="B53" s="24">
        <f>E53+H53</f>
        <v>19065.3</v>
      </c>
      <c r="C53" s="24">
        <f>F53+I53</f>
        <v>22160.400000000001</v>
      </c>
      <c r="D53" s="24">
        <f>G53+J53</f>
        <v>22069.4</v>
      </c>
      <c r="E53" s="204">
        <v>18965.3</v>
      </c>
      <c r="F53" s="204">
        <v>21829</v>
      </c>
      <c r="G53" s="204">
        <v>21829</v>
      </c>
      <c r="H53" s="204">
        <v>100</v>
      </c>
      <c r="I53" s="204">
        <v>331.4</v>
      </c>
      <c r="J53" s="204">
        <v>240.4</v>
      </c>
      <c r="K53" s="24"/>
      <c r="L53" s="24"/>
      <c r="M53" s="101"/>
      <c r="N53" s="24"/>
      <c r="O53" s="24"/>
      <c r="P53" s="24"/>
      <c r="R53" s="206"/>
    </row>
    <row r="54" spans="1:19" x14ac:dyDescent="0.2">
      <c r="A54" s="13" t="s">
        <v>71</v>
      </c>
      <c r="B54" s="24">
        <f>B53/B51*100</f>
        <v>100</v>
      </c>
      <c r="C54" s="24">
        <f t="shared" ref="C54:J54" si="16">C53/C51*100</f>
        <v>64.444496143869159</v>
      </c>
      <c r="D54" s="24">
        <f t="shared" si="16"/>
        <v>72.846401151314708</v>
      </c>
      <c r="E54" s="24">
        <f t="shared" si="16"/>
        <v>100</v>
      </c>
      <c r="F54" s="24">
        <f t="shared" si="16"/>
        <v>84.487036083771017</v>
      </c>
      <c r="G54" s="24">
        <f t="shared" si="16"/>
        <v>84.487036083771017</v>
      </c>
      <c r="H54" s="24">
        <v>0</v>
      </c>
      <c r="I54" s="24">
        <f t="shared" si="16"/>
        <v>3.8761593974057562</v>
      </c>
      <c r="J54" s="24">
        <f t="shared" si="16"/>
        <v>5.3917061026756681</v>
      </c>
      <c r="K54" s="24"/>
      <c r="L54" s="24"/>
      <c r="M54" s="101"/>
      <c r="N54" s="24"/>
      <c r="O54" s="24"/>
      <c r="P54" s="24"/>
      <c r="R54" s="206"/>
    </row>
    <row r="55" spans="1:19" x14ac:dyDescent="0.2">
      <c r="A55" s="20" t="s">
        <v>41</v>
      </c>
      <c r="B55" s="25">
        <f>E55+H55</f>
        <v>5215.8999999999996</v>
      </c>
      <c r="C55" s="25">
        <f>F55+I55</f>
        <v>9383.9</v>
      </c>
      <c r="D55" s="25">
        <f>G55+J55</f>
        <v>9179.5</v>
      </c>
      <c r="E55" s="205">
        <v>4172.3</v>
      </c>
      <c r="F55" s="205">
        <v>6140.3</v>
      </c>
      <c r="G55" s="205">
        <v>6140.3</v>
      </c>
      <c r="H55" s="205">
        <v>1043.5999999999999</v>
      </c>
      <c r="I55" s="205">
        <v>3243.6</v>
      </c>
      <c r="J55" s="205">
        <v>3039.2</v>
      </c>
      <c r="K55" s="205">
        <f>L55</f>
        <v>123.12757999999999</v>
      </c>
      <c r="L55" s="205">
        <v>123.12757999999999</v>
      </c>
      <c r="M55" s="101">
        <f>G55+K55-L55+N56</f>
        <v>6140.3</v>
      </c>
      <c r="N55" s="25">
        <v>0</v>
      </c>
      <c r="O55" s="25">
        <v>0</v>
      </c>
      <c r="P55" s="25">
        <v>0</v>
      </c>
      <c r="R55" s="207"/>
    </row>
    <row r="56" spans="1:19" ht="33.75" x14ac:dyDescent="0.2">
      <c r="A56" s="37" t="s">
        <v>781</v>
      </c>
      <c r="B56" s="24"/>
      <c r="C56" s="24"/>
      <c r="D56" s="24"/>
      <c r="E56" s="24"/>
      <c r="F56" s="24"/>
      <c r="G56" s="24"/>
      <c r="H56" s="24"/>
      <c r="I56" s="24"/>
      <c r="J56" s="24"/>
      <c r="K56" s="24"/>
      <c r="L56" s="24"/>
      <c r="M56" s="101"/>
      <c r="N56" s="24">
        <v>0</v>
      </c>
      <c r="O56" s="24">
        <v>0</v>
      </c>
      <c r="P56" s="24">
        <v>0</v>
      </c>
      <c r="R56" s="206"/>
    </row>
    <row r="57" spans="1:19" x14ac:dyDescent="0.2">
      <c r="A57" s="13" t="s">
        <v>61</v>
      </c>
      <c r="B57" s="24">
        <f>E57+H57</f>
        <v>4754.3</v>
      </c>
      <c r="C57" s="24">
        <f>F57+I57</f>
        <v>5178.3</v>
      </c>
      <c r="D57" s="24">
        <f>G57+J57</f>
        <v>5178.3</v>
      </c>
      <c r="E57" s="204">
        <v>4172.3</v>
      </c>
      <c r="F57" s="204">
        <v>4596.3</v>
      </c>
      <c r="G57" s="204">
        <v>4596.3</v>
      </c>
      <c r="H57" s="204">
        <v>582</v>
      </c>
      <c r="I57" s="204">
        <v>582</v>
      </c>
      <c r="J57" s="204">
        <v>582</v>
      </c>
      <c r="K57" s="24"/>
      <c r="L57" s="24"/>
      <c r="M57" s="101"/>
      <c r="N57" s="24"/>
      <c r="O57" s="24"/>
      <c r="P57" s="24"/>
      <c r="R57" s="206"/>
    </row>
    <row r="58" spans="1:19" x14ac:dyDescent="0.2">
      <c r="A58" s="13" t="s">
        <v>71</v>
      </c>
      <c r="B58" s="24">
        <f>B57/B55*100</f>
        <v>91.15013708084895</v>
      </c>
      <c r="C58" s="24">
        <f t="shared" ref="C58:J58" si="17">C57/C55*100</f>
        <v>55.18281311608181</v>
      </c>
      <c r="D58" s="24">
        <f t="shared" si="17"/>
        <v>56.411569257584837</v>
      </c>
      <c r="E58" s="24">
        <f t="shared" si="17"/>
        <v>100</v>
      </c>
      <c r="F58" s="24">
        <f t="shared" si="17"/>
        <v>74.854648795661447</v>
      </c>
      <c r="G58" s="24">
        <f t="shared" si="17"/>
        <v>74.854648795661447</v>
      </c>
      <c r="H58" s="24">
        <f t="shared" si="17"/>
        <v>55.768493675737844</v>
      </c>
      <c r="I58" s="24">
        <f t="shared" si="17"/>
        <v>17.943026267110618</v>
      </c>
      <c r="J58" s="24">
        <f t="shared" si="17"/>
        <v>19.149776256909714</v>
      </c>
      <c r="K58" s="24"/>
      <c r="L58" s="24"/>
      <c r="M58" s="101"/>
      <c r="N58" s="24"/>
      <c r="O58" s="24"/>
      <c r="P58" s="24"/>
      <c r="R58" s="206"/>
    </row>
    <row r="59" spans="1:19" x14ac:dyDescent="0.2">
      <c r="A59" s="20" t="s">
        <v>62</v>
      </c>
      <c r="B59" s="25">
        <f>E59+H59</f>
        <v>21699.1</v>
      </c>
      <c r="C59" s="25">
        <f>F59+I59</f>
        <v>31236.1</v>
      </c>
      <c r="D59" s="25">
        <f>G59+J59</f>
        <v>31236.1</v>
      </c>
      <c r="E59" s="205">
        <v>21086.6</v>
      </c>
      <c r="F59" s="205">
        <v>30646.799999999999</v>
      </c>
      <c r="G59" s="205">
        <v>30646.799999999999</v>
      </c>
      <c r="H59" s="205">
        <v>612.5</v>
      </c>
      <c r="I59" s="205">
        <v>589.29999999999995</v>
      </c>
      <c r="J59" s="205">
        <v>589.29999999999995</v>
      </c>
      <c r="K59" s="205">
        <f>L59</f>
        <v>10.839270000000001</v>
      </c>
      <c r="L59" s="205">
        <v>10.839270000000001</v>
      </c>
      <c r="M59" s="101">
        <f>G59+K59-L59+N60</f>
        <v>30774.70996</v>
      </c>
      <c r="N59" s="25">
        <v>128</v>
      </c>
      <c r="O59" s="25">
        <v>128</v>
      </c>
      <c r="P59" s="25">
        <v>127.90996</v>
      </c>
      <c r="R59" s="207"/>
    </row>
    <row r="60" spans="1:19" ht="33.75" x14ac:dyDescent="0.2">
      <c r="A60" s="37" t="s">
        <v>781</v>
      </c>
      <c r="B60" s="24"/>
      <c r="C60" s="24"/>
      <c r="D60" s="24"/>
      <c r="E60" s="24"/>
      <c r="F60" s="24"/>
      <c r="G60" s="24"/>
      <c r="H60" s="24"/>
      <c r="I60" s="24"/>
      <c r="J60" s="24"/>
      <c r="K60" s="24"/>
      <c r="L60" s="24"/>
      <c r="M60" s="101"/>
      <c r="N60" s="24">
        <v>127.90996</v>
      </c>
      <c r="O60" s="24">
        <v>0</v>
      </c>
      <c r="P60" s="24">
        <v>0</v>
      </c>
      <c r="R60" s="206"/>
    </row>
    <row r="61" spans="1:19" x14ac:dyDescent="0.2">
      <c r="A61" s="13" t="s">
        <v>61</v>
      </c>
      <c r="B61" s="24">
        <f>E61+H61</f>
        <v>21196.6</v>
      </c>
      <c r="C61" s="24">
        <f>F61+I61</f>
        <v>26078.5</v>
      </c>
      <c r="D61" s="24">
        <f>G61+J61</f>
        <v>26078.5</v>
      </c>
      <c r="E61" s="204">
        <v>21086.6</v>
      </c>
      <c r="F61" s="204">
        <v>25968.5</v>
      </c>
      <c r="G61" s="204">
        <v>25968.5</v>
      </c>
      <c r="H61" s="204">
        <v>110</v>
      </c>
      <c r="I61" s="204">
        <v>110</v>
      </c>
      <c r="J61" s="204">
        <v>110</v>
      </c>
      <c r="K61" s="24"/>
      <c r="L61" s="24"/>
      <c r="M61" s="101"/>
      <c r="N61" s="24"/>
      <c r="O61" s="24"/>
      <c r="P61" s="24"/>
      <c r="R61" s="206"/>
    </row>
    <row r="62" spans="1:19" x14ac:dyDescent="0.2">
      <c r="A62" s="13" t="s">
        <v>71</v>
      </c>
      <c r="B62" s="24">
        <f>B61/B59*100</f>
        <v>97.684235751713203</v>
      </c>
      <c r="C62" s="24">
        <f t="shared" ref="C62:J62" si="18">C61/C59*100</f>
        <v>83.488335611680071</v>
      </c>
      <c r="D62" s="24">
        <f t="shared" si="18"/>
        <v>83.488335611680071</v>
      </c>
      <c r="E62" s="24">
        <f t="shared" si="18"/>
        <v>100</v>
      </c>
      <c r="F62" s="24">
        <f t="shared" si="18"/>
        <v>84.734784708354553</v>
      </c>
      <c r="G62" s="24">
        <f t="shared" si="18"/>
        <v>84.734784708354553</v>
      </c>
      <c r="H62" s="24">
        <f t="shared" si="18"/>
        <v>17.959183673469386</v>
      </c>
      <c r="I62" s="24">
        <f t="shared" si="18"/>
        <v>18.666214152384185</v>
      </c>
      <c r="J62" s="24">
        <f t="shared" si="18"/>
        <v>18.666214152384185</v>
      </c>
      <c r="K62" s="24"/>
      <c r="L62" s="24"/>
      <c r="M62" s="101"/>
      <c r="N62" s="24"/>
      <c r="O62" s="24"/>
      <c r="P62" s="24"/>
      <c r="R62" s="206"/>
    </row>
    <row r="63" spans="1:19" x14ac:dyDescent="0.2">
      <c r="A63" s="20" t="s">
        <v>63</v>
      </c>
      <c r="B63" s="25">
        <f>E63+H63</f>
        <v>49879.1</v>
      </c>
      <c r="C63" s="25">
        <f>F63+I63</f>
        <v>67258.399999999994</v>
      </c>
      <c r="D63" s="25">
        <f>G63+J63</f>
        <v>67231.3</v>
      </c>
      <c r="E63" s="205">
        <v>41039.1</v>
      </c>
      <c r="F63" s="205">
        <v>57375.4</v>
      </c>
      <c r="G63" s="205">
        <v>57375.4</v>
      </c>
      <c r="H63" s="205">
        <v>8840</v>
      </c>
      <c r="I63" s="205">
        <v>9883</v>
      </c>
      <c r="J63" s="205">
        <v>9855.9</v>
      </c>
      <c r="K63" s="205">
        <f>L63</f>
        <v>7047.0021800000004</v>
      </c>
      <c r="L63" s="205">
        <v>7047.0021800000004</v>
      </c>
      <c r="M63" s="101">
        <f>G63+K63-L63+N64</f>
        <v>68142.010389999996</v>
      </c>
      <c r="N63" s="25">
        <v>10766.80305</v>
      </c>
      <c r="O63" s="25">
        <v>10808.410669999999</v>
      </c>
      <c r="P63" s="25">
        <v>3796.0880699999998</v>
      </c>
      <c r="R63" s="207"/>
      <c r="S63" s="132"/>
    </row>
    <row r="64" spans="1:19" ht="33.75" x14ac:dyDescent="0.2">
      <c r="A64" s="37" t="s">
        <v>781</v>
      </c>
      <c r="B64" s="24"/>
      <c r="C64" s="24"/>
      <c r="D64" s="24"/>
      <c r="E64" s="24"/>
      <c r="F64" s="24"/>
      <c r="G64" s="24"/>
      <c r="H64" s="24"/>
      <c r="I64" s="24"/>
      <c r="J64" s="24"/>
      <c r="K64" s="24"/>
      <c r="L64" s="24"/>
      <c r="M64" s="101"/>
      <c r="N64" s="24">
        <v>10766.61039</v>
      </c>
      <c r="O64" s="24">
        <v>41.607619999999997</v>
      </c>
      <c r="P64" s="24">
        <v>7012.1299399999998</v>
      </c>
      <c r="R64" s="206"/>
    </row>
    <row r="65" spans="1:18" x14ac:dyDescent="0.2">
      <c r="A65" s="13" t="s">
        <v>61</v>
      </c>
      <c r="B65" s="24">
        <f>E65+H65</f>
        <v>41179.1</v>
      </c>
      <c r="C65" s="24">
        <f>F65+I65</f>
        <v>50534.9</v>
      </c>
      <c r="D65" s="24">
        <f>G65+J65</f>
        <v>50507.8</v>
      </c>
      <c r="E65" s="204">
        <v>41039.1</v>
      </c>
      <c r="F65" s="204">
        <v>49451.9</v>
      </c>
      <c r="G65" s="204">
        <v>49451.9</v>
      </c>
      <c r="H65" s="204">
        <v>140</v>
      </c>
      <c r="I65" s="204">
        <v>1083</v>
      </c>
      <c r="J65" s="204">
        <v>1055.9000000000001</v>
      </c>
      <c r="K65" s="102"/>
      <c r="L65" s="102"/>
      <c r="M65" s="101"/>
      <c r="N65" s="24"/>
      <c r="O65" s="24"/>
      <c r="P65" s="24"/>
      <c r="R65" s="206"/>
    </row>
    <row r="66" spans="1:18" x14ac:dyDescent="0.2">
      <c r="A66" s="13" t="s">
        <v>71</v>
      </c>
      <c r="B66" s="24">
        <f>B65/B63*100</f>
        <v>82.55782482041576</v>
      </c>
      <c r="C66" s="24">
        <f t="shared" ref="C66:J66" si="19">C65/C63*100</f>
        <v>75.13544776563225</v>
      </c>
      <c r="D66" s="24">
        <f t="shared" si="19"/>
        <v>75.125425211173962</v>
      </c>
      <c r="E66" s="24">
        <f t="shared" si="19"/>
        <v>100</v>
      </c>
      <c r="F66" s="24">
        <f t="shared" si="19"/>
        <v>86.190074491855398</v>
      </c>
      <c r="G66" s="24">
        <f t="shared" si="19"/>
        <v>86.190074491855398</v>
      </c>
      <c r="H66" s="24">
        <f t="shared" si="19"/>
        <v>1.5837104072398189</v>
      </c>
      <c r="I66" s="24">
        <f t="shared" si="19"/>
        <v>10.958211069513306</v>
      </c>
      <c r="J66" s="24">
        <f t="shared" si="19"/>
        <v>10.713379802960663</v>
      </c>
      <c r="K66" s="24"/>
      <c r="L66" s="24"/>
      <c r="M66" s="101"/>
      <c r="N66" s="24"/>
      <c r="O66" s="24"/>
      <c r="P66" s="24"/>
      <c r="R66" s="206"/>
    </row>
    <row r="67" spans="1:18" x14ac:dyDescent="0.2">
      <c r="A67" s="17"/>
    </row>
    <row r="68" spans="1:18" x14ac:dyDescent="0.2">
      <c r="A68" s="17"/>
    </row>
    <row r="69" spans="1:18" x14ac:dyDescent="0.2">
      <c r="A69" s="17"/>
    </row>
  </sheetData>
  <mergeCells count="6">
    <mergeCell ref="E5:G5"/>
    <mergeCell ref="H5:J5"/>
    <mergeCell ref="N5:P5"/>
    <mergeCell ref="B5:D5"/>
    <mergeCell ref="A5:A6"/>
    <mergeCell ref="K5:M5"/>
  </mergeCells>
  <pageMargins left="0.78740157480314965" right="0.78740157480314965" top="1.1811023622047245" bottom="0.59055118110236227" header="0.31496062992125984" footer="0.31496062992125984"/>
  <pageSetup paperSize="9" scale="71" fitToHeight="0"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Q16"/>
  <sheetViews>
    <sheetView topLeftCell="A12" workbookViewId="0">
      <selection activeCell="K16" sqref="K16"/>
    </sheetView>
  </sheetViews>
  <sheetFormatPr defaultRowHeight="12.75" x14ac:dyDescent="0.2"/>
  <cols>
    <col min="2" max="2" width="10.28515625" bestFit="1" customWidth="1"/>
    <col min="3" max="3" width="14.140625" customWidth="1"/>
    <col min="4" max="4" width="15.140625" customWidth="1"/>
    <col min="5" max="5" width="12.85546875" customWidth="1"/>
    <col min="6" max="7" width="10.28515625" bestFit="1" customWidth="1"/>
    <col min="8" max="8" width="10.28515625" hidden="1" customWidth="1"/>
    <col min="9" max="9" width="13.85546875" customWidth="1"/>
    <col min="10" max="17" width="10.28515625" bestFit="1" customWidth="1"/>
  </cols>
  <sheetData>
    <row r="1" spans="1:17" x14ac:dyDescent="0.2">
      <c r="A1" s="148" t="s">
        <v>597</v>
      </c>
    </row>
    <row r="3" spans="1:17" x14ac:dyDescent="0.2">
      <c r="B3" s="5" t="s">
        <v>2</v>
      </c>
      <c r="C3" t="s">
        <v>230</v>
      </c>
      <c r="D3" s="148" t="s">
        <v>594</v>
      </c>
      <c r="E3" t="s">
        <v>41</v>
      </c>
      <c r="F3" t="s">
        <v>62</v>
      </c>
      <c r="G3" t="s">
        <v>63</v>
      </c>
      <c r="H3" t="s">
        <v>64</v>
      </c>
      <c r="I3" t="s">
        <v>309</v>
      </c>
      <c r="J3" t="s">
        <v>168</v>
      </c>
      <c r="K3" t="s">
        <v>169</v>
      </c>
      <c r="L3" t="s">
        <v>170</v>
      </c>
      <c r="M3" t="s">
        <v>171</v>
      </c>
      <c r="N3" t="s">
        <v>172</v>
      </c>
      <c r="O3" t="s">
        <v>173</v>
      </c>
      <c r="P3" t="s">
        <v>174</v>
      </c>
      <c r="Q3" t="s">
        <v>175</v>
      </c>
    </row>
    <row r="4" spans="1:17" hidden="1" x14ac:dyDescent="0.2">
      <c r="A4" s="18" t="s">
        <v>43</v>
      </c>
      <c r="B4" s="14">
        <f>SUM(C4:H4)</f>
        <v>62716</v>
      </c>
      <c r="C4" s="14">
        <v>3430</v>
      </c>
      <c r="D4" s="14">
        <v>5494</v>
      </c>
      <c r="E4" s="14">
        <v>1033</v>
      </c>
      <c r="F4" s="14">
        <v>9861</v>
      </c>
      <c r="G4" s="14">
        <v>29162</v>
      </c>
      <c r="H4" s="14">
        <v>13736</v>
      </c>
      <c r="I4" s="14"/>
    </row>
    <row r="5" spans="1:17" hidden="1" x14ac:dyDescent="0.2">
      <c r="A5" s="18" t="s">
        <v>75</v>
      </c>
      <c r="B5" s="14">
        <f>SUM(C5:H5)</f>
        <v>67827</v>
      </c>
      <c r="C5" s="14">
        <v>4005</v>
      </c>
      <c r="D5" s="14">
        <v>7226</v>
      </c>
      <c r="E5" s="14">
        <v>1259</v>
      </c>
      <c r="F5" s="14">
        <v>9872</v>
      </c>
      <c r="G5" s="14">
        <v>30530</v>
      </c>
      <c r="H5" s="14">
        <v>14935</v>
      </c>
      <c r="I5" s="14"/>
      <c r="J5" s="14">
        <v>0</v>
      </c>
      <c r="K5" s="14">
        <v>0</v>
      </c>
      <c r="L5" s="14">
        <v>0</v>
      </c>
      <c r="M5" s="14">
        <v>0</v>
      </c>
      <c r="N5" s="14">
        <v>0</v>
      </c>
      <c r="O5" s="14">
        <v>0</v>
      </c>
      <c r="P5" s="14">
        <v>0</v>
      </c>
      <c r="Q5" s="14">
        <v>0</v>
      </c>
    </row>
    <row r="6" spans="1:17" hidden="1" x14ac:dyDescent="0.2">
      <c r="A6" s="18" t="s">
        <v>89</v>
      </c>
      <c r="B6" s="14">
        <f>SUM(C6:H6)</f>
        <v>68478</v>
      </c>
      <c r="C6" s="14">
        <v>4030</v>
      </c>
      <c r="D6" s="14">
        <v>7755</v>
      </c>
      <c r="E6" s="14">
        <v>1431</v>
      </c>
      <c r="F6" s="14">
        <v>10162</v>
      </c>
      <c r="G6" s="14">
        <v>29041</v>
      </c>
      <c r="H6" s="14">
        <v>16059</v>
      </c>
      <c r="I6" s="14"/>
      <c r="J6" s="14">
        <v>0</v>
      </c>
      <c r="K6" s="14">
        <v>0</v>
      </c>
      <c r="L6" s="14">
        <v>0</v>
      </c>
      <c r="M6" s="14">
        <v>0</v>
      </c>
      <c r="N6" s="14">
        <v>0</v>
      </c>
      <c r="O6" s="14">
        <v>0</v>
      </c>
      <c r="P6" s="14">
        <v>0</v>
      </c>
      <c r="Q6" s="14">
        <v>0</v>
      </c>
    </row>
    <row r="7" spans="1:17" hidden="1" x14ac:dyDescent="0.2">
      <c r="A7" s="18" t="s">
        <v>105</v>
      </c>
      <c r="B7" s="14">
        <f>SUM(C7:H7)</f>
        <v>73623</v>
      </c>
      <c r="C7" s="14">
        <v>4204</v>
      </c>
      <c r="D7" s="14">
        <v>9339</v>
      </c>
      <c r="E7" s="14">
        <v>1991</v>
      </c>
      <c r="F7" s="14">
        <v>10198</v>
      </c>
      <c r="G7" s="14">
        <v>31884</v>
      </c>
      <c r="H7" s="14">
        <v>16007</v>
      </c>
      <c r="I7" s="14"/>
      <c r="J7" s="14">
        <v>0</v>
      </c>
      <c r="K7" s="14">
        <v>0</v>
      </c>
      <c r="L7" s="14">
        <v>0</v>
      </c>
      <c r="M7" s="14">
        <v>0</v>
      </c>
      <c r="N7" s="14">
        <v>0</v>
      </c>
      <c r="O7" s="14">
        <v>0</v>
      </c>
      <c r="P7" s="14">
        <v>0</v>
      </c>
      <c r="Q7" s="14">
        <v>0</v>
      </c>
    </row>
    <row r="8" spans="1:17" hidden="1" x14ac:dyDescent="0.2">
      <c r="A8" s="5" t="s">
        <v>92</v>
      </c>
      <c r="B8" s="14">
        <f>SUM(C8:H8)</f>
        <v>100</v>
      </c>
      <c r="C8" s="15">
        <f t="shared" ref="C8:H8" si="0">C4/$B4*100</f>
        <v>5.4690987945659799</v>
      </c>
      <c r="D8" s="15">
        <f t="shared" si="0"/>
        <v>8.7601250079724462</v>
      </c>
      <c r="E8" s="15">
        <f t="shared" si="0"/>
        <v>1.6471075961477135</v>
      </c>
      <c r="F8" s="15">
        <f t="shared" si="0"/>
        <v>15.723260412016071</v>
      </c>
      <c r="G8" s="15">
        <f t="shared" si="0"/>
        <v>46.498501179922194</v>
      </c>
      <c r="H8" s="15">
        <f t="shared" si="0"/>
        <v>21.901907009375599</v>
      </c>
      <c r="I8" s="15"/>
    </row>
    <row r="9" spans="1:17" x14ac:dyDescent="0.2">
      <c r="A9" s="18" t="s">
        <v>156</v>
      </c>
      <c r="B9" s="14">
        <f t="shared" ref="B9:B16" si="1">SUM(C9:Q9)</f>
        <v>219373</v>
      </c>
      <c r="C9" s="14">
        <v>4184</v>
      </c>
      <c r="D9" s="14">
        <v>9617</v>
      </c>
      <c r="E9" s="14">
        <v>2544</v>
      </c>
      <c r="F9" s="14">
        <v>12700</v>
      </c>
      <c r="G9" s="14">
        <v>33700</v>
      </c>
      <c r="H9" s="14">
        <v>20575</v>
      </c>
      <c r="I9" s="14">
        <v>0</v>
      </c>
      <c r="J9" s="14">
        <v>19926</v>
      </c>
      <c r="K9" s="14">
        <v>12241</v>
      </c>
      <c r="L9" s="14">
        <v>11913</v>
      </c>
      <c r="M9" s="14">
        <v>13136</v>
      </c>
      <c r="N9" s="14">
        <v>19447</v>
      </c>
      <c r="O9" s="14">
        <v>23142</v>
      </c>
      <c r="P9" s="14">
        <v>13945</v>
      </c>
      <c r="Q9" s="14">
        <v>22303</v>
      </c>
    </row>
    <row r="10" spans="1:17" x14ac:dyDescent="0.2">
      <c r="A10" s="18" t="s">
        <v>209</v>
      </c>
      <c r="B10" s="14">
        <f t="shared" si="1"/>
        <v>243733</v>
      </c>
      <c r="C10" s="14">
        <v>5024</v>
      </c>
      <c r="D10" s="14">
        <v>11796</v>
      </c>
      <c r="E10" s="14">
        <v>3367</v>
      </c>
      <c r="F10" s="14">
        <v>15565</v>
      </c>
      <c r="G10" s="14">
        <v>34136</v>
      </c>
      <c r="H10" s="14">
        <v>26659</v>
      </c>
      <c r="I10" s="14">
        <v>0</v>
      </c>
      <c r="J10" s="14">
        <v>21475</v>
      </c>
      <c r="K10" s="14">
        <v>12999</v>
      </c>
      <c r="L10" s="14">
        <v>13088</v>
      </c>
      <c r="M10" s="14">
        <v>13746</v>
      </c>
      <c r="N10" s="14">
        <v>20198</v>
      </c>
      <c r="O10" s="14">
        <v>25248</v>
      </c>
      <c r="P10" s="14">
        <v>15218</v>
      </c>
      <c r="Q10" s="14">
        <v>25214</v>
      </c>
    </row>
    <row r="11" spans="1:17" x14ac:dyDescent="0.2">
      <c r="A11" s="5" t="s">
        <v>239</v>
      </c>
      <c r="B11" s="14">
        <f t="shared" si="1"/>
        <v>274172</v>
      </c>
      <c r="C11" s="14">
        <v>5865</v>
      </c>
      <c r="D11" s="14">
        <v>14452</v>
      </c>
      <c r="E11" s="14">
        <v>3743</v>
      </c>
      <c r="F11" s="14">
        <v>17253</v>
      </c>
      <c r="G11" s="14">
        <v>37463</v>
      </c>
      <c r="H11" s="14">
        <v>30318</v>
      </c>
      <c r="I11" s="14">
        <v>0</v>
      </c>
      <c r="J11" s="14">
        <v>24996</v>
      </c>
      <c r="K11" s="14">
        <v>14638</v>
      </c>
      <c r="L11" s="14">
        <v>15376</v>
      </c>
      <c r="M11" s="14">
        <v>13083</v>
      </c>
      <c r="N11" s="14">
        <v>24525</v>
      </c>
      <c r="O11" s="14">
        <v>27808</v>
      </c>
      <c r="P11" s="14">
        <v>17089</v>
      </c>
      <c r="Q11" s="14">
        <v>27563</v>
      </c>
    </row>
    <row r="12" spans="1:17" x14ac:dyDescent="0.2">
      <c r="A12" s="5" t="s">
        <v>249</v>
      </c>
      <c r="B12" s="14">
        <f t="shared" si="1"/>
        <v>248982</v>
      </c>
      <c r="C12" s="14">
        <v>6167</v>
      </c>
      <c r="D12" s="14">
        <v>15701</v>
      </c>
      <c r="E12" s="14">
        <v>3834</v>
      </c>
      <c r="F12" s="14">
        <v>18452</v>
      </c>
      <c r="G12" s="14">
        <v>35966</v>
      </c>
      <c r="H12" s="14">
        <v>0</v>
      </c>
      <c r="I12" s="14">
        <v>0</v>
      </c>
      <c r="J12" s="14">
        <v>25878</v>
      </c>
      <c r="K12" s="14">
        <v>13608</v>
      </c>
      <c r="L12" s="14">
        <v>16487</v>
      </c>
      <c r="M12" s="14">
        <v>11745</v>
      </c>
      <c r="N12" s="14">
        <v>23057</v>
      </c>
      <c r="O12" s="14">
        <v>29343</v>
      </c>
      <c r="P12" s="14">
        <v>17814</v>
      </c>
      <c r="Q12" s="14">
        <v>30930</v>
      </c>
    </row>
    <row r="13" spans="1:17" x14ac:dyDescent="0.2">
      <c r="A13" s="5" t="s">
        <v>270</v>
      </c>
      <c r="B13" s="14">
        <f t="shared" si="1"/>
        <v>265321</v>
      </c>
      <c r="C13" s="14">
        <v>6837</v>
      </c>
      <c r="D13" s="14">
        <v>16191</v>
      </c>
      <c r="E13" s="14">
        <v>3997</v>
      </c>
      <c r="F13" s="14">
        <v>18476</v>
      </c>
      <c r="G13" s="14">
        <v>38560</v>
      </c>
      <c r="H13" s="14">
        <v>0</v>
      </c>
      <c r="I13" s="14">
        <v>3575</v>
      </c>
      <c r="J13" s="14">
        <v>26346</v>
      </c>
      <c r="K13" s="14">
        <v>13340</v>
      </c>
      <c r="L13" s="14">
        <v>17144</v>
      </c>
      <c r="M13" s="14">
        <v>11141</v>
      </c>
      <c r="N13" s="14">
        <v>25297</v>
      </c>
      <c r="O13" s="14">
        <v>30752</v>
      </c>
      <c r="P13" s="14">
        <v>18490</v>
      </c>
      <c r="Q13" s="14">
        <v>35175</v>
      </c>
    </row>
    <row r="14" spans="1:17" x14ac:dyDescent="0.2">
      <c r="A14" s="148" t="s">
        <v>395</v>
      </c>
      <c r="B14" s="14">
        <f t="shared" si="1"/>
        <v>304125</v>
      </c>
      <c r="C14" s="14">
        <v>6855</v>
      </c>
      <c r="D14" s="14">
        <v>17832</v>
      </c>
      <c r="E14" s="14">
        <v>4462</v>
      </c>
      <c r="F14" s="14">
        <v>22354</v>
      </c>
      <c r="G14" s="14">
        <v>42525</v>
      </c>
      <c r="H14" s="14">
        <v>0</v>
      </c>
      <c r="I14" s="14">
        <v>4037</v>
      </c>
      <c r="J14" s="14">
        <v>32737</v>
      </c>
      <c r="K14" s="14">
        <v>17020</v>
      </c>
      <c r="L14" s="14">
        <v>19726</v>
      </c>
      <c r="M14" s="14">
        <v>12530</v>
      </c>
      <c r="N14" s="14">
        <v>28341</v>
      </c>
      <c r="O14" s="14">
        <v>35636</v>
      </c>
      <c r="P14" s="14">
        <v>20430</v>
      </c>
      <c r="Q14" s="14">
        <v>39640</v>
      </c>
    </row>
    <row r="15" spans="1:17" x14ac:dyDescent="0.2">
      <c r="A15" s="148" t="s">
        <v>538</v>
      </c>
      <c r="B15" s="14">
        <f t="shared" si="1"/>
        <v>334565</v>
      </c>
      <c r="C15" s="14">
        <v>8035</v>
      </c>
      <c r="D15" s="14">
        <v>21538</v>
      </c>
      <c r="E15" s="14">
        <v>5113</v>
      </c>
      <c r="F15" s="14">
        <v>25247</v>
      </c>
      <c r="G15" s="14">
        <v>49752</v>
      </c>
      <c r="H15" s="14">
        <v>0</v>
      </c>
      <c r="I15" s="14">
        <v>4731</v>
      </c>
      <c r="J15" s="14">
        <v>33891</v>
      </c>
      <c r="K15" s="14">
        <v>17216</v>
      </c>
      <c r="L15" s="14">
        <v>23756</v>
      </c>
      <c r="M15" s="14">
        <v>13267</v>
      </c>
      <c r="N15" s="14">
        <v>30169</v>
      </c>
      <c r="O15" s="14">
        <v>38640</v>
      </c>
      <c r="P15" s="14">
        <v>21845</v>
      </c>
      <c r="Q15" s="14">
        <v>41365</v>
      </c>
    </row>
    <row r="16" spans="1:17" x14ac:dyDescent="0.2">
      <c r="A16" s="148" t="s">
        <v>648</v>
      </c>
      <c r="B16" s="14">
        <f t="shared" si="1"/>
        <v>371192</v>
      </c>
      <c r="C16" s="14">
        <v>9400</v>
      </c>
      <c r="D16" s="14">
        <v>25837</v>
      </c>
      <c r="E16" s="14">
        <v>6140</v>
      </c>
      <c r="F16" s="14">
        <v>30647</v>
      </c>
      <c r="G16" s="14">
        <v>57375</v>
      </c>
      <c r="I16" s="14">
        <v>4824</v>
      </c>
      <c r="J16" s="14">
        <v>34345</v>
      </c>
      <c r="K16" s="14">
        <v>18773</v>
      </c>
      <c r="L16" s="14">
        <v>25314</v>
      </c>
      <c r="M16" s="14">
        <v>13807</v>
      </c>
      <c r="N16" s="14">
        <v>33493</v>
      </c>
      <c r="O16" s="14">
        <v>40336</v>
      </c>
      <c r="P16" s="14">
        <v>24720</v>
      </c>
      <c r="Q16" s="14">
        <v>46181</v>
      </c>
    </row>
  </sheetData>
  <pageMargins left="0.70866141732283472" right="0.70866141732283472" top="0.74803149606299213" bottom="0.74803149606299213" header="0.31496062992125984" footer="0.31496062992125984"/>
  <pageSetup paperSize="9"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17"/>
  <sheetViews>
    <sheetView topLeftCell="A18" workbookViewId="0">
      <selection activeCell="C17" sqref="C17"/>
    </sheetView>
  </sheetViews>
  <sheetFormatPr defaultRowHeight="12.75" x14ac:dyDescent="0.2"/>
  <cols>
    <col min="3" max="3" width="9.140625" customWidth="1"/>
    <col min="4" max="4" width="10.28515625" bestFit="1" customWidth="1"/>
    <col min="8" max="9" width="9.140625" hidden="1" customWidth="1"/>
  </cols>
  <sheetData>
    <row r="1" spans="1:18" x14ac:dyDescent="0.2">
      <c r="A1" s="5" t="s">
        <v>88</v>
      </c>
    </row>
    <row r="3" spans="1:18" x14ac:dyDescent="0.2">
      <c r="B3" s="5" t="s">
        <v>2</v>
      </c>
      <c r="C3" t="s">
        <v>230</v>
      </c>
      <c r="D3" t="s">
        <v>594</v>
      </c>
      <c r="E3" t="s">
        <v>41</v>
      </c>
      <c r="F3" t="s">
        <v>62</v>
      </c>
      <c r="G3" t="s">
        <v>63</v>
      </c>
      <c r="H3" t="s">
        <v>64</v>
      </c>
      <c r="I3" t="s">
        <v>309</v>
      </c>
      <c r="J3" t="s">
        <v>168</v>
      </c>
      <c r="K3" t="s">
        <v>169</v>
      </c>
      <c r="L3" t="s">
        <v>170</v>
      </c>
      <c r="M3" t="s">
        <v>171</v>
      </c>
      <c r="N3" t="s">
        <v>172</v>
      </c>
      <c r="O3" t="s">
        <v>173</v>
      </c>
      <c r="P3" t="s">
        <v>174</v>
      </c>
      <c r="Q3" t="s">
        <v>175</v>
      </c>
      <c r="R3" s="5"/>
    </row>
    <row r="4" spans="1:18" hidden="1" x14ac:dyDescent="0.2">
      <c r="A4" s="18" t="s">
        <v>43</v>
      </c>
      <c r="B4" s="14">
        <f>SUM(C4:H4)</f>
        <v>3702</v>
      </c>
      <c r="C4" s="14">
        <v>0</v>
      </c>
      <c r="D4" s="14">
        <v>1520</v>
      </c>
      <c r="E4" s="14">
        <v>482</v>
      </c>
      <c r="F4" s="14">
        <v>1064</v>
      </c>
      <c r="G4" s="14">
        <v>636</v>
      </c>
      <c r="H4" s="14"/>
      <c r="I4" s="14"/>
    </row>
    <row r="5" spans="1:18" hidden="1" x14ac:dyDescent="0.2">
      <c r="A5" s="18" t="s">
        <v>75</v>
      </c>
      <c r="B5" s="14">
        <f>SUM(C5:H5)</f>
        <v>4419</v>
      </c>
      <c r="C5" s="14">
        <v>0</v>
      </c>
      <c r="D5" s="14">
        <v>295</v>
      </c>
      <c r="E5" s="14">
        <v>530</v>
      </c>
      <c r="F5" s="14">
        <v>662</v>
      </c>
      <c r="G5" s="14">
        <v>2932</v>
      </c>
      <c r="H5" s="14"/>
      <c r="I5" s="14"/>
    </row>
    <row r="6" spans="1:18" hidden="1" x14ac:dyDescent="0.2">
      <c r="A6" s="18" t="s">
        <v>89</v>
      </c>
      <c r="B6" s="14">
        <f>SUM(C6:H6)</f>
        <v>4143</v>
      </c>
      <c r="C6" s="53">
        <v>0</v>
      </c>
      <c r="D6" s="14">
        <v>2476</v>
      </c>
      <c r="E6" s="14">
        <v>536</v>
      </c>
      <c r="F6" s="14">
        <v>355</v>
      </c>
      <c r="G6" s="14">
        <v>776</v>
      </c>
      <c r="H6" s="53">
        <v>0</v>
      </c>
      <c r="I6" s="53"/>
      <c r="J6" s="53">
        <v>0</v>
      </c>
      <c r="K6" s="53">
        <v>0</v>
      </c>
      <c r="L6" s="53">
        <v>0</v>
      </c>
      <c r="M6">
        <v>0</v>
      </c>
      <c r="N6">
        <v>0</v>
      </c>
      <c r="O6">
        <v>0</v>
      </c>
      <c r="P6">
        <v>0</v>
      </c>
      <c r="Q6">
        <v>0</v>
      </c>
    </row>
    <row r="7" spans="1:18" hidden="1" x14ac:dyDescent="0.2">
      <c r="A7" s="18" t="s">
        <v>105</v>
      </c>
      <c r="B7" s="14">
        <f>SUM(C7:H7)</f>
        <v>9363</v>
      </c>
      <c r="C7" s="14">
        <v>570</v>
      </c>
      <c r="D7" s="14">
        <v>763</v>
      </c>
      <c r="E7" s="14">
        <v>707</v>
      </c>
      <c r="F7" s="14">
        <v>1066</v>
      </c>
      <c r="G7" s="14">
        <v>6257</v>
      </c>
      <c r="H7" s="53">
        <v>0</v>
      </c>
      <c r="I7" s="53"/>
      <c r="J7" s="53">
        <v>0</v>
      </c>
      <c r="K7" s="53">
        <v>0</v>
      </c>
      <c r="L7" s="53">
        <v>0</v>
      </c>
      <c r="M7" s="53">
        <v>0</v>
      </c>
      <c r="N7" s="53">
        <v>0</v>
      </c>
      <c r="O7" s="53">
        <v>0</v>
      </c>
      <c r="P7" s="53">
        <v>0</v>
      </c>
      <c r="Q7" s="53">
        <v>0</v>
      </c>
      <c r="R7" s="53"/>
    </row>
    <row r="8" spans="1:18" hidden="1" x14ac:dyDescent="0.2">
      <c r="A8" s="5" t="s">
        <v>65</v>
      </c>
      <c r="B8">
        <f>SUM(C8:H8)</f>
        <v>100</v>
      </c>
      <c r="C8" s="15">
        <f t="shared" ref="C8:G8" si="0">C4/$B4*100</f>
        <v>0</v>
      </c>
      <c r="D8" s="15">
        <f t="shared" si="0"/>
        <v>41.058887088060509</v>
      </c>
      <c r="E8" s="15">
        <f t="shared" si="0"/>
        <v>13.019989195029712</v>
      </c>
      <c r="F8" s="15">
        <f t="shared" si="0"/>
        <v>28.741220961642355</v>
      </c>
      <c r="G8" s="15">
        <f t="shared" si="0"/>
        <v>17.179902755267424</v>
      </c>
      <c r="H8" s="53">
        <v>0</v>
      </c>
      <c r="I8" s="53"/>
    </row>
    <row r="9" spans="1:18" x14ac:dyDescent="0.2">
      <c r="A9" s="18" t="s">
        <v>156</v>
      </c>
      <c r="B9" s="14">
        <f>SUM(C9:Q9)</f>
        <v>16078</v>
      </c>
      <c r="C9" s="14">
        <v>562</v>
      </c>
      <c r="D9" s="14">
        <v>875</v>
      </c>
      <c r="E9" s="14">
        <v>704</v>
      </c>
      <c r="F9" s="14">
        <v>842</v>
      </c>
      <c r="G9" s="14">
        <v>4852</v>
      </c>
      <c r="H9" s="53">
        <v>0</v>
      </c>
      <c r="I9" s="53">
        <v>0</v>
      </c>
      <c r="J9" s="14">
        <v>1547</v>
      </c>
      <c r="K9" s="14">
        <v>141</v>
      </c>
      <c r="L9" s="14">
        <v>328</v>
      </c>
      <c r="M9" s="14">
        <v>1276</v>
      </c>
      <c r="N9" s="14">
        <v>1058</v>
      </c>
      <c r="O9" s="14">
        <v>1208</v>
      </c>
      <c r="P9" s="14">
        <v>854</v>
      </c>
      <c r="Q9" s="14">
        <v>1831</v>
      </c>
      <c r="R9" s="53"/>
    </row>
    <row r="10" spans="1:18" x14ac:dyDescent="0.2">
      <c r="A10" s="18" t="s">
        <v>209</v>
      </c>
      <c r="B10" s="14">
        <f>SUM(C10:Q10)</f>
        <v>20803</v>
      </c>
      <c r="C10" s="14">
        <v>340</v>
      </c>
      <c r="D10" s="14">
        <v>2201</v>
      </c>
      <c r="E10" s="14">
        <v>888</v>
      </c>
      <c r="F10" s="14">
        <v>1343</v>
      </c>
      <c r="G10" s="14">
        <v>5451</v>
      </c>
      <c r="H10" s="53">
        <v>0</v>
      </c>
      <c r="I10" s="53">
        <v>0</v>
      </c>
      <c r="J10" s="14">
        <v>1710</v>
      </c>
      <c r="K10" s="14">
        <v>495</v>
      </c>
      <c r="L10" s="14">
        <v>734</v>
      </c>
      <c r="M10" s="14">
        <v>1038</v>
      </c>
      <c r="N10" s="14">
        <v>816</v>
      </c>
      <c r="O10" s="14">
        <v>935</v>
      </c>
      <c r="P10" s="14">
        <v>1696</v>
      </c>
      <c r="Q10" s="14">
        <v>3156</v>
      </c>
      <c r="R10" s="53"/>
    </row>
    <row r="11" spans="1:18" x14ac:dyDescent="0.2">
      <c r="A11" s="5" t="s">
        <v>239</v>
      </c>
      <c r="B11" s="14">
        <f t="shared" ref="B11:B16" si="1">SUM(C11:R11)</f>
        <v>38987</v>
      </c>
      <c r="C11" s="14">
        <v>457</v>
      </c>
      <c r="D11" s="14">
        <v>5279</v>
      </c>
      <c r="E11" s="14">
        <v>908</v>
      </c>
      <c r="F11" s="14">
        <v>1978</v>
      </c>
      <c r="G11" s="14">
        <v>9078</v>
      </c>
      <c r="H11" s="14">
        <v>1403</v>
      </c>
      <c r="I11" s="14">
        <v>0</v>
      </c>
      <c r="J11" s="14">
        <v>298</v>
      </c>
      <c r="K11" s="14">
        <v>628</v>
      </c>
      <c r="L11" s="14">
        <v>598</v>
      </c>
      <c r="M11" s="14">
        <v>4905</v>
      </c>
      <c r="N11" s="14">
        <v>928</v>
      </c>
      <c r="O11" s="14">
        <v>1982</v>
      </c>
      <c r="P11" s="14">
        <v>8231</v>
      </c>
      <c r="Q11" s="14">
        <v>2314</v>
      </c>
      <c r="R11" s="14"/>
    </row>
    <row r="12" spans="1:18" x14ac:dyDescent="0.2">
      <c r="A12" s="5" t="s">
        <v>249</v>
      </c>
      <c r="B12" s="14">
        <f t="shared" si="1"/>
        <v>9268</v>
      </c>
      <c r="C12" s="14">
        <v>10</v>
      </c>
      <c r="D12" s="14">
        <v>1141</v>
      </c>
      <c r="E12" s="14">
        <v>1148</v>
      </c>
      <c r="F12" s="14">
        <v>367</v>
      </c>
      <c r="G12" s="14">
        <v>1418</v>
      </c>
      <c r="H12" s="53">
        <v>0</v>
      </c>
      <c r="I12" s="53">
        <v>0</v>
      </c>
      <c r="J12" s="14">
        <v>63</v>
      </c>
      <c r="K12" s="14">
        <v>0</v>
      </c>
      <c r="L12" s="14">
        <v>630</v>
      </c>
      <c r="M12" s="14">
        <v>0</v>
      </c>
      <c r="N12" s="14">
        <v>2309</v>
      </c>
      <c r="O12" s="14">
        <v>851</v>
      </c>
      <c r="P12" s="14">
        <v>422</v>
      </c>
      <c r="Q12" s="14">
        <v>909</v>
      </c>
    </row>
    <row r="13" spans="1:18" x14ac:dyDescent="0.2">
      <c r="A13" s="5" t="s">
        <v>270</v>
      </c>
      <c r="B13" s="14">
        <f t="shared" si="1"/>
        <v>32255</v>
      </c>
      <c r="C13" s="14">
        <v>10</v>
      </c>
      <c r="D13" s="14">
        <v>6850</v>
      </c>
      <c r="E13" s="14">
        <v>1152</v>
      </c>
      <c r="F13" s="14">
        <v>996</v>
      </c>
      <c r="G13" s="14">
        <v>2250</v>
      </c>
      <c r="H13" s="53">
        <v>0</v>
      </c>
      <c r="I13" s="53">
        <v>0</v>
      </c>
      <c r="J13" s="14">
        <v>4008</v>
      </c>
      <c r="K13" s="14">
        <v>816</v>
      </c>
      <c r="L13" s="14">
        <v>7567</v>
      </c>
      <c r="M13" s="14">
        <v>210</v>
      </c>
      <c r="N13" s="14">
        <v>2335</v>
      </c>
      <c r="O13" s="14">
        <v>3223</v>
      </c>
      <c r="P13" s="14">
        <v>622</v>
      </c>
      <c r="Q13" s="14">
        <v>2216</v>
      </c>
    </row>
    <row r="14" spans="1:18" x14ac:dyDescent="0.2">
      <c r="A14" s="148" t="s">
        <v>425</v>
      </c>
      <c r="B14" s="14">
        <f t="shared" si="1"/>
        <v>39163</v>
      </c>
      <c r="C14" s="14">
        <v>0</v>
      </c>
      <c r="D14" s="14">
        <v>5462</v>
      </c>
      <c r="E14" s="14">
        <v>843</v>
      </c>
      <c r="F14" s="14">
        <v>1294</v>
      </c>
      <c r="G14" s="14">
        <v>9499</v>
      </c>
      <c r="H14" s="53">
        <v>0</v>
      </c>
      <c r="I14" s="53">
        <v>0</v>
      </c>
      <c r="J14" s="14">
        <v>551</v>
      </c>
      <c r="K14" s="14">
        <v>384</v>
      </c>
      <c r="L14" s="14">
        <v>635</v>
      </c>
      <c r="M14" s="14">
        <v>3790</v>
      </c>
      <c r="N14" s="14">
        <v>8926</v>
      </c>
      <c r="O14" s="14">
        <v>2235</v>
      </c>
      <c r="P14" s="14">
        <v>1769</v>
      </c>
      <c r="Q14" s="14">
        <v>3775</v>
      </c>
    </row>
    <row r="15" spans="1:18" x14ac:dyDescent="0.2">
      <c r="A15" t="s">
        <v>538</v>
      </c>
      <c r="B15" s="14">
        <f t="shared" si="1"/>
        <v>40882</v>
      </c>
      <c r="C15" s="14">
        <v>559</v>
      </c>
      <c r="D15" s="14">
        <v>12026</v>
      </c>
      <c r="E15" s="14">
        <v>1042</v>
      </c>
      <c r="F15" s="14">
        <v>1098</v>
      </c>
      <c r="G15" s="14">
        <v>7599</v>
      </c>
      <c r="H15" s="53">
        <v>0</v>
      </c>
      <c r="I15" s="53">
        <v>0</v>
      </c>
      <c r="J15" s="14">
        <v>205</v>
      </c>
      <c r="K15" s="14">
        <v>7284</v>
      </c>
      <c r="L15" s="14">
        <v>190</v>
      </c>
      <c r="M15" s="14">
        <v>599</v>
      </c>
      <c r="N15" s="14">
        <v>1683</v>
      </c>
      <c r="O15" s="14">
        <v>3529</v>
      </c>
      <c r="P15" s="14">
        <v>1004</v>
      </c>
      <c r="Q15" s="14">
        <v>4064</v>
      </c>
    </row>
    <row r="16" spans="1:18" x14ac:dyDescent="0.2">
      <c r="A16" s="148" t="s">
        <v>648</v>
      </c>
      <c r="B16" s="14">
        <f t="shared" si="1"/>
        <v>36356</v>
      </c>
      <c r="C16" s="14">
        <v>35</v>
      </c>
      <c r="D16" s="14">
        <v>4459</v>
      </c>
      <c r="E16" s="14">
        <v>3039</v>
      </c>
      <c r="F16" s="14">
        <v>589</v>
      </c>
      <c r="G16" s="14">
        <v>9856</v>
      </c>
      <c r="J16" s="14">
        <v>9966</v>
      </c>
      <c r="K16" s="14">
        <v>581</v>
      </c>
      <c r="L16" s="14">
        <v>341</v>
      </c>
      <c r="M16" s="14">
        <v>300</v>
      </c>
      <c r="N16" s="14">
        <v>1689</v>
      </c>
      <c r="O16" s="14">
        <v>2150</v>
      </c>
      <c r="P16" s="14">
        <v>797</v>
      </c>
      <c r="Q16" s="14">
        <v>2554</v>
      </c>
    </row>
    <row r="17" spans="12:12" x14ac:dyDescent="0.2">
      <c r="L17" s="14"/>
    </row>
  </sheetData>
  <pageMargins left="0.70866141732283472" right="0.70866141732283472" top="0.74803149606299213" bottom="0.74803149606299213" header="0.31496062992125984" footer="0.31496062992125984"/>
  <pageSetup paperSize="9" fitToHeight="0"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16"/>
  <sheetViews>
    <sheetView workbookViewId="0">
      <selection activeCell="T36" sqref="T36"/>
    </sheetView>
  </sheetViews>
  <sheetFormatPr defaultRowHeight="12.75" x14ac:dyDescent="0.2"/>
  <cols>
    <col min="4" max="5" width="0" hidden="1" customWidth="1"/>
    <col min="9" max="10" width="0" hidden="1" customWidth="1"/>
  </cols>
  <sheetData>
    <row r="1" spans="1:18" x14ac:dyDescent="0.2">
      <c r="A1" s="148" t="s">
        <v>782</v>
      </c>
    </row>
    <row r="3" spans="1:18" x14ac:dyDescent="0.2">
      <c r="B3" s="5" t="s">
        <v>2</v>
      </c>
      <c r="C3" t="s">
        <v>230</v>
      </c>
      <c r="D3" t="s">
        <v>60</v>
      </c>
      <c r="E3" t="s">
        <v>41</v>
      </c>
      <c r="F3" t="s">
        <v>62</v>
      </c>
      <c r="G3" t="s">
        <v>63</v>
      </c>
      <c r="H3" t="s">
        <v>595</v>
      </c>
      <c r="I3" t="s">
        <v>64</v>
      </c>
      <c r="J3" t="s">
        <v>309</v>
      </c>
      <c r="K3" t="s">
        <v>168</v>
      </c>
      <c r="L3" t="s">
        <v>169</v>
      </c>
      <c r="M3" t="s">
        <v>170</v>
      </c>
      <c r="N3" t="s">
        <v>171</v>
      </c>
      <c r="O3" t="s">
        <v>172</v>
      </c>
      <c r="P3" t="s">
        <v>173</v>
      </c>
      <c r="Q3" t="s">
        <v>174</v>
      </c>
      <c r="R3" t="s">
        <v>175</v>
      </c>
    </row>
    <row r="4" spans="1:18" hidden="1" x14ac:dyDescent="0.2">
      <c r="A4" s="18" t="s">
        <v>43</v>
      </c>
      <c r="B4" s="14">
        <f>SUM(C4:I4)</f>
        <v>1225</v>
      </c>
      <c r="C4" s="14">
        <v>86</v>
      </c>
      <c r="D4" s="14">
        <v>0</v>
      </c>
      <c r="E4" s="14">
        <v>128</v>
      </c>
      <c r="F4" s="14">
        <v>38</v>
      </c>
      <c r="G4" s="14">
        <v>832</v>
      </c>
      <c r="H4" s="14">
        <v>0</v>
      </c>
      <c r="I4" s="14">
        <v>141</v>
      </c>
      <c r="J4" s="14"/>
    </row>
    <row r="5" spans="1:18" hidden="1" x14ac:dyDescent="0.2">
      <c r="A5" s="18" t="s">
        <v>75</v>
      </c>
      <c r="B5" s="14">
        <f>SUM(C5:I5)</f>
        <v>2129</v>
      </c>
      <c r="C5" s="14">
        <v>102</v>
      </c>
      <c r="D5" s="14"/>
      <c r="E5" s="14">
        <v>0</v>
      </c>
      <c r="F5" s="14">
        <v>393</v>
      </c>
      <c r="G5" s="14">
        <v>1245</v>
      </c>
      <c r="H5" s="14">
        <v>260</v>
      </c>
      <c r="I5" s="14">
        <v>129</v>
      </c>
      <c r="J5" s="14"/>
    </row>
    <row r="6" spans="1:18" hidden="1" x14ac:dyDescent="0.2">
      <c r="A6" s="18" t="s">
        <v>89</v>
      </c>
      <c r="B6" s="14">
        <f>SUM(C6:R6)</f>
        <v>1852</v>
      </c>
      <c r="C6" s="14">
        <v>62</v>
      </c>
      <c r="D6" s="14"/>
      <c r="E6" s="53">
        <v>0</v>
      </c>
      <c r="F6" s="14">
        <v>45</v>
      </c>
      <c r="G6" s="14">
        <v>1644</v>
      </c>
      <c r="H6" s="53">
        <v>0</v>
      </c>
      <c r="I6" s="14">
        <v>101</v>
      </c>
      <c r="J6" s="14"/>
      <c r="K6" s="53">
        <v>0</v>
      </c>
      <c r="L6" s="53">
        <v>0</v>
      </c>
      <c r="M6" s="53">
        <v>0</v>
      </c>
      <c r="N6" s="53">
        <v>0</v>
      </c>
      <c r="O6" s="53">
        <v>0</v>
      </c>
      <c r="P6" s="53"/>
      <c r="Q6" s="53"/>
      <c r="R6" s="53">
        <v>0</v>
      </c>
    </row>
    <row r="7" spans="1:18" hidden="1" x14ac:dyDescent="0.2">
      <c r="A7" s="18" t="s">
        <v>105</v>
      </c>
      <c r="B7" s="14">
        <f t="shared" ref="B7:B16" si="0">SUM(C7:R7)</f>
        <v>1972</v>
      </c>
      <c r="C7" s="14">
        <v>43</v>
      </c>
      <c r="D7" s="14"/>
      <c r="E7" s="53">
        <v>0</v>
      </c>
      <c r="F7" s="14">
        <v>132</v>
      </c>
      <c r="G7" s="14">
        <v>1182</v>
      </c>
      <c r="H7" s="14">
        <v>300</v>
      </c>
      <c r="I7" s="14">
        <v>315</v>
      </c>
      <c r="J7" s="14"/>
      <c r="K7" s="53">
        <v>0</v>
      </c>
      <c r="L7" s="53">
        <v>0</v>
      </c>
      <c r="M7" s="53">
        <v>0</v>
      </c>
      <c r="N7" s="11">
        <v>0</v>
      </c>
      <c r="O7" s="11">
        <v>0</v>
      </c>
      <c r="P7" s="11">
        <v>0</v>
      </c>
      <c r="Q7" s="11">
        <v>0</v>
      </c>
      <c r="R7" s="11">
        <v>0</v>
      </c>
    </row>
    <row r="8" spans="1:18" x14ac:dyDescent="0.2">
      <c r="A8" s="18" t="s">
        <v>156</v>
      </c>
      <c r="B8" s="14">
        <f t="shared" si="0"/>
        <v>4140</v>
      </c>
      <c r="C8" s="14">
        <v>35</v>
      </c>
      <c r="D8" s="14"/>
      <c r="E8" s="53">
        <v>0</v>
      </c>
      <c r="F8" s="14">
        <v>76</v>
      </c>
      <c r="G8" s="14">
        <v>983</v>
      </c>
      <c r="H8" s="53">
        <v>0</v>
      </c>
      <c r="I8" s="14">
        <v>609</v>
      </c>
      <c r="J8" s="14">
        <v>0</v>
      </c>
      <c r="K8" s="14">
        <v>935</v>
      </c>
      <c r="L8" s="14">
        <v>494</v>
      </c>
      <c r="M8" s="14">
        <v>562</v>
      </c>
      <c r="N8" s="14">
        <v>446</v>
      </c>
      <c r="O8" s="14">
        <v>0</v>
      </c>
      <c r="P8" s="14">
        <v>0</v>
      </c>
      <c r="Q8" s="14">
        <v>0</v>
      </c>
      <c r="R8" s="14">
        <v>0</v>
      </c>
    </row>
    <row r="9" spans="1:18" x14ac:dyDescent="0.2">
      <c r="A9" s="18" t="s">
        <v>209</v>
      </c>
      <c r="B9" s="14">
        <f t="shared" si="0"/>
        <v>4583</v>
      </c>
      <c r="C9" s="14">
        <v>37</v>
      </c>
      <c r="D9" s="14"/>
      <c r="E9" s="53">
        <v>0</v>
      </c>
      <c r="F9" s="14">
        <v>83</v>
      </c>
      <c r="G9" s="14">
        <v>1137</v>
      </c>
      <c r="H9" s="53">
        <v>1</v>
      </c>
      <c r="I9" s="14">
        <v>807</v>
      </c>
      <c r="J9" s="14">
        <v>0</v>
      </c>
      <c r="K9" s="14">
        <v>904</v>
      </c>
      <c r="L9" s="14">
        <v>456</v>
      </c>
      <c r="M9" s="14">
        <v>569</v>
      </c>
      <c r="N9" s="14">
        <v>428</v>
      </c>
      <c r="O9" s="14">
        <v>160</v>
      </c>
      <c r="P9" s="14">
        <v>0</v>
      </c>
      <c r="Q9" s="14">
        <v>0</v>
      </c>
      <c r="R9" s="14">
        <v>1</v>
      </c>
    </row>
    <row r="10" spans="1:18" x14ac:dyDescent="0.2">
      <c r="A10" s="18" t="s">
        <v>239</v>
      </c>
      <c r="B10" s="14">
        <f t="shared" si="0"/>
        <v>4019</v>
      </c>
      <c r="C10" s="14">
        <v>32</v>
      </c>
      <c r="D10" s="14"/>
      <c r="E10" s="53">
        <v>0</v>
      </c>
      <c r="F10" s="14">
        <v>30</v>
      </c>
      <c r="G10" s="14">
        <v>810</v>
      </c>
      <c r="H10" s="53">
        <v>0</v>
      </c>
      <c r="I10" s="14">
        <v>861</v>
      </c>
      <c r="J10" s="14">
        <v>0</v>
      </c>
      <c r="K10" s="14">
        <v>865</v>
      </c>
      <c r="L10" s="14">
        <v>456</v>
      </c>
      <c r="M10" s="14">
        <v>592</v>
      </c>
      <c r="N10" s="14">
        <v>285</v>
      </c>
      <c r="O10" s="14">
        <v>19</v>
      </c>
      <c r="P10" s="14">
        <v>23</v>
      </c>
      <c r="Q10" s="14">
        <v>13</v>
      </c>
      <c r="R10" s="14">
        <v>33</v>
      </c>
    </row>
    <row r="11" spans="1:18" x14ac:dyDescent="0.2">
      <c r="A11" s="18" t="s">
        <v>249</v>
      </c>
      <c r="B11" s="14">
        <f t="shared" si="0"/>
        <v>2183</v>
      </c>
      <c r="C11" s="14">
        <v>0</v>
      </c>
      <c r="D11" s="14"/>
      <c r="E11" s="53">
        <v>0</v>
      </c>
      <c r="F11" s="14">
        <v>7</v>
      </c>
      <c r="G11" s="14">
        <v>650</v>
      </c>
      <c r="H11" s="53">
        <v>0</v>
      </c>
      <c r="I11" s="14">
        <v>0</v>
      </c>
      <c r="J11" s="14">
        <v>0</v>
      </c>
      <c r="K11" s="14">
        <v>658</v>
      </c>
      <c r="L11" s="14">
        <v>311</v>
      </c>
      <c r="M11" s="14">
        <v>391</v>
      </c>
      <c r="N11" s="14">
        <v>166</v>
      </c>
      <c r="O11" s="14">
        <v>0</v>
      </c>
      <c r="P11" s="14">
        <v>0</v>
      </c>
      <c r="Q11" s="14">
        <v>0</v>
      </c>
      <c r="R11" s="14">
        <v>0</v>
      </c>
    </row>
    <row r="12" spans="1:18" x14ac:dyDescent="0.2">
      <c r="A12" s="18" t="s">
        <v>270</v>
      </c>
      <c r="B12" s="14">
        <f t="shared" si="0"/>
        <v>3536</v>
      </c>
      <c r="C12" s="14">
        <v>132</v>
      </c>
      <c r="D12" s="14"/>
      <c r="E12" s="53">
        <v>0</v>
      </c>
      <c r="F12" s="14">
        <v>21</v>
      </c>
      <c r="G12" s="14">
        <v>1243</v>
      </c>
      <c r="H12" s="53">
        <v>105</v>
      </c>
      <c r="I12" s="14">
        <v>0</v>
      </c>
      <c r="J12" s="14">
        <v>0</v>
      </c>
      <c r="K12" s="14">
        <v>783</v>
      </c>
      <c r="L12" s="14">
        <v>413</v>
      </c>
      <c r="M12" s="14">
        <v>479</v>
      </c>
      <c r="N12" s="14">
        <v>171</v>
      </c>
      <c r="O12" s="14">
        <v>40</v>
      </c>
      <c r="P12" s="14">
        <v>51</v>
      </c>
      <c r="Q12" s="14">
        <v>30</v>
      </c>
      <c r="R12" s="14">
        <v>68</v>
      </c>
    </row>
    <row r="13" spans="1:18" x14ac:dyDescent="0.2">
      <c r="A13" s="165" t="s">
        <v>395</v>
      </c>
      <c r="B13" s="14">
        <f t="shared" si="0"/>
        <v>3668</v>
      </c>
      <c r="C13" s="14">
        <v>92</v>
      </c>
      <c r="D13" s="14"/>
      <c r="E13" s="53">
        <v>0</v>
      </c>
      <c r="F13" s="14">
        <v>13</v>
      </c>
      <c r="G13" s="14">
        <v>1248</v>
      </c>
      <c r="H13" s="53">
        <v>13</v>
      </c>
      <c r="I13" s="14">
        <v>0</v>
      </c>
      <c r="J13" s="14">
        <v>0</v>
      </c>
      <c r="K13" s="14">
        <v>845</v>
      </c>
      <c r="L13" s="14">
        <v>362</v>
      </c>
      <c r="M13" s="14">
        <v>561</v>
      </c>
      <c r="N13" s="14">
        <v>206</v>
      </c>
      <c r="O13" s="14">
        <v>124</v>
      </c>
      <c r="P13" s="14">
        <v>75</v>
      </c>
      <c r="Q13" s="14">
        <v>44</v>
      </c>
      <c r="R13" s="14">
        <v>85</v>
      </c>
    </row>
    <row r="14" spans="1:18" x14ac:dyDescent="0.2">
      <c r="A14" s="165" t="s">
        <v>538</v>
      </c>
      <c r="B14" s="14">
        <f t="shared" si="0"/>
        <v>3999</v>
      </c>
      <c r="C14" s="14">
        <v>122</v>
      </c>
      <c r="D14" s="14"/>
      <c r="E14" s="53">
        <v>0</v>
      </c>
      <c r="F14" s="14">
        <v>44</v>
      </c>
      <c r="G14" s="14">
        <v>1579</v>
      </c>
      <c r="H14" s="53">
        <v>4</v>
      </c>
      <c r="I14" s="14">
        <v>0</v>
      </c>
      <c r="J14" s="14">
        <v>0</v>
      </c>
      <c r="K14" s="14">
        <v>802</v>
      </c>
      <c r="L14" s="14">
        <v>363</v>
      </c>
      <c r="M14" s="14">
        <v>569</v>
      </c>
      <c r="N14" s="14">
        <v>201</v>
      </c>
      <c r="O14" s="14">
        <v>66</v>
      </c>
      <c r="P14" s="14">
        <v>97</v>
      </c>
      <c r="Q14" s="14">
        <v>50</v>
      </c>
      <c r="R14" s="14">
        <v>102</v>
      </c>
    </row>
    <row r="15" spans="1:18" x14ac:dyDescent="0.2">
      <c r="A15" s="165" t="s">
        <v>648</v>
      </c>
      <c r="B15" s="14">
        <f t="shared" si="0"/>
        <v>12751</v>
      </c>
      <c r="C15" s="14">
        <v>100</v>
      </c>
      <c r="D15" s="14"/>
      <c r="E15" s="53"/>
      <c r="F15" s="14">
        <v>128</v>
      </c>
      <c r="G15" s="14">
        <v>3796</v>
      </c>
      <c r="H15" s="53">
        <v>36</v>
      </c>
      <c r="I15" s="14"/>
      <c r="J15" s="14"/>
      <c r="K15" s="14">
        <v>764</v>
      </c>
      <c r="L15" s="14">
        <v>346</v>
      </c>
      <c r="M15" s="14">
        <v>503</v>
      </c>
      <c r="N15" s="14">
        <v>125</v>
      </c>
      <c r="O15" s="14">
        <v>81</v>
      </c>
      <c r="P15" s="14">
        <v>6697</v>
      </c>
      <c r="Q15" s="14">
        <v>61</v>
      </c>
      <c r="R15" s="14">
        <v>114</v>
      </c>
    </row>
    <row r="16" spans="1:18" x14ac:dyDescent="0.2">
      <c r="A16" s="5" t="s">
        <v>65</v>
      </c>
      <c r="B16" s="133">
        <f t="shared" si="0"/>
        <v>100.00000000000001</v>
      </c>
      <c r="C16" s="15">
        <v>0.8</v>
      </c>
      <c r="D16" s="15">
        <f t="shared" ref="D16" si="1">D4/$B4*100</f>
        <v>0</v>
      </c>
      <c r="E16" s="15">
        <v>0</v>
      </c>
      <c r="F16" s="15">
        <v>1</v>
      </c>
      <c r="G16" s="15">
        <v>29.8</v>
      </c>
      <c r="H16" s="15">
        <v>0.3</v>
      </c>
      <c r="I16" s="15">
        <v>0</v>
      </c>
      <c r="J16" s="15">
        <v>0</v>
      </c>
      <c r="K16" s="15">
        <v>6</v>
      </c>
      <c r="L16" s="15">
        <v>2.7</v>
      </c>
      <c r="M16" s="15">
        <v>3.9</v>
      </c>
      <c r="N16" s="15">
        <v>1</v>
      </c>
      <c r="O16" s="15">
        <v>0.6</v>
      </c>
      <c r="P16" s="15">
        <v>52.5</v>
      </c>
      <c r="Q16" s="15">
        <v>0.5</v>
      </c>
      <c r="R16" s="15">
        <v>0.9</v>
      </c>
    </row>
  </sheetData>
  <pageMargins left="0.70866141732283472" right="0.70866141732283472" top="0.74803149606299213" bottom="0.74803149606299213" header="0.31496062992125984" footer="0.31496062992125984"/>
  <pageSetup paperSize="9"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workbookViewId="0">
      <selection activeCell="H26" sqref="H26"/>
    </sheetView>
  </sheetViews>
  <sheetFormatPr defaultRowHeight="15" x14ac:dyDescent="0.25"/>
  <cols>
    <col min="1" max="1" width="4.85546875" style="56" customWidth="1"/>
    <col min="2" max="2" width="31.28515625" style="56" customWidth="1"/>
    <col min="3" max="4" width="14.85546875" style="56" customWidth="1"/>
    <col min="5" max="5" width="13" style="56" customWidth="1"/>
    <col min="6" max="6" width="13.140625" style="56" customWidth="1"/>
    <col min="7" max="7" width="15.28515625" style="56" customWidth="1"/>
    <col min="8" max="10" width="16.140625" style="56" customWidth="1"/>
    <col min="11" max="12" width="15.85546875" style="56" customWidth="1"/>
    <col min="13" max="13" width="12.85546875" style="56" customWidth="1"/>
    <col min="14" max="14" width="12.42578125" style="56" customWidth="1"/>
    <col min="15" max="255" width="9.140625" style="56"/>
    <col min="256" max="256" width="4.85546875" style="56" customWidth="1"/>
    <col min="257" max="257" width="42.7109375" style="56" customWidth="1"/>
    <col min="258" max="259" width="14.85546875" style="56" customWidth="1"/>
    <col min="260" max="260" width="13" style="56" customWidth="1"/>
    <col min="261" max="261" width="13.140625" style="56" customWidth="1"/>
    <col min="262" max="262" width="15.28515625" style="56" customWidth="1"/>
    <col min="263" max="265" width="16.140625" style="56" customWidth="1"/>
    <col min="266" max="267" width="15.85546875" style="56" customWidth="1"/>
    <col min="268" max="268" width="12.85546875" style="56" customWidth="1"/>
    <col min="269" max="269" width="12.42578125" style="56" customWidth="1"/>
    <col min="270" max="511" width="9.140625" style="56"/>
    <col min="512" max="512" width="4.85546875" style="56" customWidth="1"/>
    <col min="513" max="513" width="42.7109375" style="56" customWidth="1"/>
    <col min="514" max="515" width="14.85546875" style="56" customWidth="1"/>
    <col min="516" max="516" width="13" style="56" customWidth="1"/>
    <col min="517" max="517" width="13.140625" style="56" customWidth="1"/>
    <col min="518" max="518" width="15.28515625" style="56" customWidth="1"/>
    <col min="519" max="521" width="16.140625" style="56" customWidth="1"/>
    <col min="522" max="523" width="15.85546875" style="56" customWidth="1"/>
    <col min="524" max="524" width="12.85546875" style="56" customWidth="1"/>
    <col min="525" max="525" width="12.42578125" style="56" customWidth="1"/>
    <col min="526" max="767" width="9.140625" style="56"/>
    <col min="768" max="768" width="4.85546875" style="56" customWidth="1"/>
    <col min="769" max="769" width="42.7109375" style="56" customWidth="1"/>
    <col min="770" max="771" width="14.85546875" style="56" customWidth="1"/>
    <col min="772" max="772" width="13" style="56" customWidth="1"/>
    <col min="773" max="773" width="13.140625" style="56" customWidth="1"/>
    <col min="774" max="774" width="15.28515625" style="56" customWidth="1"/>
    <col min="775" max="777" width="16.140625" style="56" customWidth="1"/>
    <col min="778" max="779" width="15.85546875" style="56" customWidth="1"/>
    <col min="780" max="780" width="12.85546875" style="56" customWidth="1"/>
    <col min="781" max="781" width="12.42578125" style="56" customWidth="1"/>
    <col min="782" max="1023" width="9.140625" style="56"/>
    <col min="1024" max="1024" width="4.85546875" style="56" customWidth="1"/>
    <col min="1025" max="1025" width="42.7109375" style="56" customWidth="1"/>
    <col min="1026" max="1027" width="14.85546875" style="56" customWidth="1"/>
    <col min="1028" max="1028" width="13" style="56" customWidth="1"/>
    <col min="1029" max="1029" width="13.140625" style="56" customWidth="1"/>
    <col min="1030" max="1030" width="15.28515625" style="56" customWidth="1"/>
    <col min="1031" max="1033" width="16.140625" style="56" customWidth="1"/>
    <col min="1034" max="1035" width="15.85546875" style="56" customWidth="1"/>
    <col min="1036" max="1036" width="12.85546875" style="56" customWidth="1"/>
    <col min="1037" max="1037" width="12.42578125" style="56" customWidth="1"/>
    <col min="1038" max="1279" width="9.140625" style="56"/>
    <col min="1280" max="1280" width="4.85546875" style="56" customWidth="1"/>
    <col min="1281" max="1281" width="42.7109375" style="56" customWidth="1"/>
    <col min="1282" max="1283" width="14.85546875" style="56" customWidth="1"/>
    <col min="1284" max="1284" width="13" style="56" customWidth="1"/>
    <col min="1285" max="1285" width="13.140625" style="56" customWidth="1"/>
    <col min="1286" max="1286" width="15.28515625" style="56" customWidth="1"/>
    <col min="1287" max="1289" width="16.140625" style="56" customWidth="1"/>
    <col min="1290" max="1291" width="15.85546875" style="56" customWidth="1"/>
    <col min="1292" max="1292" width="12.85546875" style="56" customWidth="1"/>
    <col min="1293" max="1293" width="12.42578125" style="56" customWidth="1"/>
    <col min="1294" max="1535" width="9.140625" style="56"/>
    <col min="1536" max="1536" width="4.85546875" style="56" customWidth="1"/>
    <col min="1537" max="1537" width="42.7109375" style="56" customWidth="1"/>
    <col min="1538" max="1539" width="14.85546875" style="56" customWidth="1"/>
    <col min="1540" max="1540" width="13" style="56" customWidth="1"/>
    <col min="1541" max="1541" width="13.140625" style="56" customWidth="1"/>
    <col min="1542" max="1542" width="15.28515625" style="56" customWidth="1"/>
    <col min="1543" max="1545" width="16.140625" style="56" customWidth="1"/>
    <col min="1546" max="1547" width="15.85546875" style="56" customWidth="1"/>
    <col min="1548" max="1548" width="12.85546875" style="56" customWidth="1"/>
    <col min="1549" max="1549" width="12.42578125" style="56" customWidth="1"/>
    <col min="1550" max="1791" width="9.140625" style="56"/>
    <col min="1792" max="1792" width="4.85546875" style="56" customWidth="1"/>
    <col min="1793" max="1793" width="42.7109375" style="56" customWidth="1"/>
    <col min="1794" max="1795" width="14.85546875" style="56" customWidth="1"/>
    <col min="1796" max="1796" width="13" style="56" customWidth="1"/>
    <col min="1797" max="1797" width="13.140625" style="56" customWidth="1"/>
    <col min="1798" max="1798" width="15.28515625" style="56" customWidth="1"/>
    <col min="1799" max="1801" width="16.140625" style="56" customWidth="1"/>
    <col min="1802" max="1803" width="15.85546875" style="56" customWidth="1"/>
    <col min="1804" max="1804" width="12.85546875" style="56" customWidth="1"/>
    <col min="1805" max="1805" width="12.42578125" style="56" customWidth="1"/>
    <col min="1806" max="2047" width="9.140625" style="56"/>
    <col min="2048" max="2048" width="4.85546875" style="56" customWidth="1"/>
    <col min="2049" max="2049" width="42.7109375" style="56" customWidth="1"/>
    <col min="2050" max="2051" width="14.85546875" style="56" customWidth="1"/>
    <col min="2052" max="2052" width="13" style="56" customWidth="1"/>
    <col min="2053" max="2053" width="13.140625" style="56" customWidth="1"/>
    <col min="2054" max="2054" width="15.28515625" style="56" customWidth="1"/>
    <col min="2055" max="2057" width="16.140625" style="56" customWidth="1"/>
    <col min="2058" max="2059" width="15.85546875" style="56" customWidth="1"/>
    <col min="2060" max="2060" width="12.85546875" style="56" customWidth="1"/>
    <col min="2061" max="2061" width="12.42578125" style="56" customWidth="1"/>
    <col min="2062" max="2303" width="9.140625" style="56"/>
    <col min="2304" max="2304" width="4.85546875" style="56" customWidth="1"/>
    <col min="2305" max="2305" width="42.7109375" style="56" customWidth="1"/>
    <col min="2306" max="2307" width="14.85546875" style="56" customWidth="1"/>
    <col min="2308" max="2308" width="13" style="56" customWidth="1"/>
    <col min="2309" max="2309" width="13.140625" style="56" customWidth="1"/>
    <col min="2310" max="2310" width="15.28515625" style="56" customWidth="1"/>
    <col min="2311" max="2313" width="16.140625" style="56" customWidth="1"/>
    <col min="2314" max="2315" width="15.85546875" style="56" customWidth="1"/>
    <col min="2316" max="2316" width="12.85546875" style="56" customWidth="1"/>
    <col min="2317" max="2317" width="12.42578125" style="56" customWidth="1"/>
    <col min="2318" max="2559" width="9.140625" style="56"/>
    <col min="2560" max="2560" width="4.85546875" style="56" customWidth="1"/>
    <col min="2561" max="2561" width="42.7109375" style="56" customWidth="1"/>
    <col min="2562" max="2563" width="14.85546875" style="56" customWidth="1"/>
    <col min="2564" max="2564" width="13" style="56" customWidth="1"/>
    <col min="2565" max="2565" width="13.140625" style="56" customWidth="1"/>
    <col min="2566" max="2566" width="15.28515625" style="56" customWidth="1"/>
    <col min="2567" max="2569" width="16.140625" style="56" customWidth="1"/>
    <col min="2570" max="2571" width="15.85546875" style="56" customWidth="1"/>
    <col min="2572" max="2572" width="12.85546875" style="56" customWidth="1"/>
    <col min="2573" max="2573" width="12.42578125" style="56" customWidth="1"/>
    <col min="2574" max="2815" width="9.140625" style="56"/>
    <col min="2816" max="2816" width="4.85546875" style="56" customWidth="1"/>
    <col min="2817" max="2817" width="42.7109375" style="56" customWidth="1"/>
    <col min="2818" max="2819" width="14.85546875" style="56" customWidth="1"/>
    <col min="2820" max="2820" width="13" style="56" customWidth="1"/>
    <col min="2821" max="2821" width="13.140625" style="56" customWidth="1"/>
    <col min="2822" max="2822" width="15.28515625" style="56" customWidth="1"/>
    <col min="2823" max="2825" width="16.140625" style="56" customWidth="1"/>
    <col min="2826" max="2827" width="15.85546875" style="56" customWidth="1"/>
    <col min="2828" max="2828" width="12.85546875" style="56" customWidth="1"/>
    <col min="2829" max="2829" width="12.42578125" style="56" customWidth="1"/>
    <col min="2830" max="3071" width="9.140625" style="56"/>
    <col min="3072" max="3072" width="4.85546875" style="56" customWidth="1"/>
    <col min="3073" max="3073" width="42.7109375" style="56" customWidth="1"/>
    <col min="3074" max="3075" width="14.85546875" style="56" customWidth="1"/>
    <col min="3076" max="3076" width="13" style="56" customWidth="1"/>
    <col min="3077" max="3077" width="13.140625" style="56" customWidth="1"/>
    <col min="3078" max="3078" width="15.28515625" style="56" customWidth="1"/>
    <col min="3079" max="3081" width="16.140625" style="56" customWidth="1"/>
    <col min="3082" max="3083" width="15.85546875" style="56" customWidth="1"/>
    <col min="3084" max="3084" width="12.85546875" style="56" customWidth="1"/>
    <col min="3085" max="3085" width="12.42578125" style="56" customWidth="1"/>
    <col min="3086" max="3327" width="9.140625" style="56"/>
    <col min="3328" max="3328" width="4.85546875" style="56" customWidth="1"/>
    <col min="3329" max="3329" width="42.7109375" style="56" customWidth="1"/>
    <col min="3330" max="3331" width="14.85546875" style="56" customWidth="1"/>
    <col min="3332" max="3332" width="13" style="56" customWidth="1"/>
    <col min="3333" max="3333" width="13.140625" style="56" customWidth="1"/>
    <col min="3334" max="3334" width="15.28515625" style="56" customWidth="1"/>
    <col min="3335" max="3337" width="16.140625" style="56" customWidth="1"/>
    <col min="3338" max="3339" width="15.85546875" style="56" customWidth="1"/>
    <col min="3340" max="3340" width="12.85546875" style="56" customWidth="1"/>
    <col min="3341" max="3341" width="12.42578125" style="56" customWidth="1"/>
    <col min="3342" max="3583" width="9.140625" style="56"/>
    <col min="3584" max="3584" width="4.85546875" style="56" customWidth="1"/>
    <col min="3585" max="3585" width="42.7109375" style="56" customWidth="1"/>
    <col min="3586" max="3587" width="14.85546875" style="56" customWidth="1"/>
    <col min="3588" max="3588" width="13" style="56" customWidth="1"/>
    <col min="3589" max="3589" width="13.140625" style="56" customWidth="1"/>
    <col min="3590" max="3590" width="15.28515625" style="56" customWidth="1"/>
    <col min="3591" max="3593" width="16.140625" style="56" customWidth="1"/>
    <col min="3594" max="3595" width="15.85546875" style="56" customWidth="1"/>
    <col min="3596" max="3596" width="12.85546875" style="56" customWidth="1"/>
    <col min="3597" max="3597" width="12.42578125" style="56" customWidth="1"/>
    <col min="3598" max="3839" width="9.140625" style="56"/>
    <col min="3840" max="3840" width="4.85546875" style="56" customWidth="1"/>
    <col min="3841" max="3841" width="42.7109375" style="56" customWidth="1"/>
    <col min="3842" max="3843" width="14.85546875" style="56" customWidth="1"/>
    <col min="3844" max="3844" width="13" style="56" customWidth="1"/>
    <col min="3845" max="3845" width="13.140625" style="56" customWidth="1"/>
    <col min="3846" max="3846" width="15.28515625" style="56" customWidth="1"/>
    <col min="3847" max="3849" width="16.140625" style="56" customWidth="1"/>
    <col min="3850" max="3851" width="15.85546875" style="56" customWidth="1"/>
    <col min="3852" max="3852" width="12.85546875" style="56" customWidth="1"/>
    <col min="3853" max="3853" width="12.42578125" style="56" customWidth="1"/>
    <col min="3854" max="4095" width="9.140625" style="56"/>
    <col min="4096" max="4096" width="4.85546875" style="56" customWidth="1"/>
    <col min="4097" max="4097" width="42.7109375" style="56" customWidth="1"/>
    <col min="4098" max="4099" width="14.85546875" style="56" customWidth="1"/>
    <col min="4100" max="4100" width="13" style="56" customWidth="1"/>
    <col min="4101" max="4101" width="13.140625" style="56" customWidth="1"/>
    <col min="4102" max="4102" width="15.28515625" style="56" customWidth="1"/>
    <col min="4103" max="4105" width="16.140625" style="56" customWidth="1"/>
    <col min="4106" max="4107" width="15.85546875" style="56" customWidth="1"/>
    <col min="4108" max="4108" width="12.85546875" style="56" customWidth="1"/>
    <col min="4109" max="4109" width="12.42578125" style="56" customWidth="1"/>
    <col min="4110" max="4351" width="9.140625" style="56"/>
    <col min="4352" max="4352" width="4.85546875" style="56" customWidth="1"/>
    <col min="4353" max="4353" width="42.7109375" style="56" customWidth="1"/>
    <col min="4354" max="4355" width="14.85546875" style="56" customWidth="1"/>
    <col min="4356" max="4356" width="13" style="56" customWidth="1"/>
    <col min="4357" max="4357" width="13.140625" style="56" customWidth="1"/>
    <col min="4358" max="4358" width="15.28515625" style="56" customWidth="1"/>
    <col min="4359" max="4361" width="16.140625" style="56" customWidth="1"/>
    <col min="4362" max="4363" width="15.85546875" style="56" customWidth="1"/>
    <col min="4364" max="4364" width="12.85546875" style="56" customWidth="1"/>
    <col min="4365" max="4365" width="12.42578125" style="56" customWidth="1"/>
    <col min="4366" max="4607" width="9.140625" style="56"/>
    <col min="4608" max="4608" width="4.85546875" style="56" customWidth="1"/>
    <col min="4609" max="4609" width="42.7109375" style="56" customWidth="1"/>
    <col min="4610" max="4611" width="14.85546875" style="56" customWidth="1"/>
    <col min="4612" max="4612" width="13" style="56" customWidth="1"/>
    <col min="4613" max="4613" width="13.140625" style="56" customWidth="1"/>
    <col min="4614" max="4614" width="15.28515625" style="56" customWidth="1"/>
    <col min="4615" max="4617" width="16.140625" style="56" customWidth="1"/>
    <col min="4618" max="4619" width="15.85546875" style="56" customWidth="1"/>
    <col min="4620" max="4620" width="12.85546875" style="56" customWidth="1"/>
    <col min="4621" max="4621" width="12.42578125" style="56" customWidth="1"/>
    <col min="4622" max="4863" width="9.140625" style="56"/>
    <col min="4864" max="4864" width="4.85546875" style="56" customWidth="1"/>
    <col min="4865" max="4865" width="42.7109375" style="56" customWidth="1"/>
    <col min="4866" max="4867" width="14.85546875" style="56" customWidth="1"/>
    <col min="4868" max="4868" width="13" style="56" customWidth="1"/>
    <col min="4869" max="4869" width="13.140625" style="56" customWidth="1"/>
    <col min="4870" max="4870" width="15.28515625" style="56" customWidth="1"/>
    <col min="4871" max="4873" width="16.140625" style="56" customWidth="1"/>
    <col min="4874" max="4875" width="15.85546875" style="56" customWidth="1"/>
    <col min="4876" max="4876" width="12.85546875" style="56" customWidth="1"/>
    <col min="4877" max="4877" width="12.42578125" style="56" customWidth="1"/>
    <col min="4878" max="5119" width="9.140625" style="56"/>
    <col min="5120" max="5120" width="4.85546875" style="56" customWidth="1"/>
    <col min="5121" max="5121" width="42.7109375" style="56" customWidth="1"/>
    <col min="5122" max="5123" width="14.85546875" style="56" customWidth="1"/>
    <col min="5124" max="5124" width="13" style="56" customWidth="1"/>
    <col min="5125" max="5125" width="13.140625" style="56" customWidth="1"/>
    <col min="5126" max="5126" width="15.28515625" style="56" customWidth="1"/>
    <col min="5127" max="5129" width="16.140625" style="56" customWidth="1"/>
    <col min="5130" max="5131" width="15.85546875" style="56" customWidth="1"/>
    <col min="5132" max="5132" width="12.85546875" style="56" customWidth="1"/>
    <col min="5133" max="5133" width="12.42578125" style="56" customWidth="1"/>
    <col min="5134" max="5375" width="9.140625" style="56"/>
    <col min="5376" max="5376" width="4.85546875" style="56" customWidth="1"/>
    <col min="5377" max="5377" width="42.7109375" style="56" customWidth="1"/>
    <col min="5378" max="5379" width="14.85546875" style="56" customWidth="1"/>
    <col min="5380" max="5380" width="13" style="56" customWidth="1"/>
    <col min="5381" max="5381" width="13.140625" style="56" customWidth="1"/>
    <col min="5382" max="5382" width="15.28515625" style="56" customWidth="1"/>
    <col min="5383" max="5385" width="16.140625" style="56" customWidth="1"/>
    <col min="5386" max="5387" width="15.85546875" style="56" customWidth="1"/>
    <col min="5388" max="5388" width="12.85546875" style="56" customWidth="1"/>
    <col min="5389" max="5389" width="12.42578125" style="56" customWidth="1"/>
    <col min="5390" max="5631" width="9.140625" style="56"/>
    <col min="5632" max="5632" width="4.85546875" style="56" customWidth="1"/>
    <col min="5633" max="5633" width="42.7109375" style="56" customWidth="1"/>
    <col min="5634" max="5635" width="14.85546875" style="56" customWidth="1"/>
    <col min="5636" max="5636" width="13" style="56" customWidth="1"/>
    <col min="5637" max="5637" width="13.140625" style="56" customWidth="1"/>
    <col min="5638" max="5638" width="15.28515625" style="56" customWidth="1"/>
    <col min="5639" max="5641" width="16.140625" style="56" customWidth="1"/>
    <col min="5642" max="5643" width="15.85546875" style="56" customWidth="1"/>
    <col min="5644" max="5644" width="12.85546875" style="56" customWidth="1"/>
    <col min="5645" max="5645" width="12.42578125" style="56" customWidth="1"/>
    <col min="5646" max="5887" width="9.140625" style="56"/>
    <col min="5888" max="5888" width="4.85546875" style="56" customWidth="1"/>
    <col min="5889" max="5889" width="42.7109375" style="56" customWidth="1"/>
    <col min="5890" max="5891" width="14.85546875" style="56" customWidth="1"/>
    <col min="5892" max="5892" width="13" style="56" customWidth="1"/>
    <col min="5893" max="5893" width="13.140625" style="56" customWidth="1"/>
    <col min="5894" max="5894" width="15.28515625" style="56" customWidth="1"/>
    <col min="5895" max="5897" width="16.140625" style="56" customWidth="1"/>
    <col min="5898" max="5899" width="15.85546875" style="56" customWidth="1"/>
    <col min="5900" max="5900" width="12.85546875" style="56" customWidth="1"/>
    <col min="5901" max="5901" width="12.42578125" style="56" customWidth="1"/>
    <col min="5902" max="6143" width="9.140625" style="56"/>
    <col min="6144" max="6144" width="4.85546875" style="56" customWidth="1"/>
    <col min="6145" max="6145" width="42.7109375" style="56" customWidth="1"/>
    <col min="6146" max="6147" width="14.85546875" style="56" customWidth="1"/>
    <col min="6148" max="6148" width="13" style="56" customWidth="1"/>
    <col min="6149" max="6149" width="13.140625" style="56" customWidth="1"/>
    <col min="6150" max="6150" width="15.28515625" style="56" customWidth="1"/>
    <col min="6151" max="6153" width="16.140625" style="56" customWidth="1"/>
    <col min="6154" max="6155" width="15.85546875" style="56" customWidth="1"/>
    <col min="6156" max="6156" width="12.85546875" style="56" customWidth="1"/>
    <col min="6157" max="6157" width="12.42578125" style="56" customWidth="1"/>
    <col min="6158" max="6399" width="9.140625" style="56"/>
    <col min="6400" max="6400" width="4.85546875" style="56" customWidth="1"/>
    <col min="6401" max="6401" width="42.7109375" style="56" customWidth="1"/>
    <col min="6402" max="6403" width="14.85546875" style="56" customWidth="1"/>
    <col min="6404" max="6404" width="13" style="56" customWidth="1"/>
    <col min="6405" max="6405" width="13.140625" style="56" customWidth="1"/>
    <col min="6406" max="6406" width="15.28515625" style="56" customWidth="1"/>
    <col min="6407" max="6409" width="16.140625" style="56" customWidth="1"/>
    <col min="6410" max="6411" width="15.85546875" style="56" customWidth="1"/>
    <col min="6412" max="6412" width="12.85546875" style="56" customWidth="1"/>
    <col min="6413" max="6413" width="12.42578125" style="56" customWidth="1"/>
    <col min="6414" max="6655" width="9.140625" style="56"/>
    <col min="6656" max="6656" width="4.85546875" style="56" customWidth="1"/>
    <col min="6657" max="6657" width="42.7109375" style="56" customWidth="1"/>
    <col min="6658" max="6659" width="14.85546875" style="56" customWidth="1"/>
    <col min="6660" max="6660" width="13" style="56" customWidth="1"/>
    <col min="6661" max="6661" width="13.140625" style="56" customWidth="1"/>
    <col min="6662" max="6662" width="15.28515625" style="56" customWidth="1"/>
    <col min="6663" max="6665" width="16.140625" style="56" customWidth="1"/>
    <col min="6666" max="6667" width="15.85546875" style="56" customWidth="1"/>
    <col min="6668" max="6668" width="12.85546875" style="56" customWidth="1"/>
    <col min="6669" max="6669" width="12.42578125" style="56" customWidth="1"/>
    <col min="6670" max="6911" width="9.140625" style="56"/>
    <col min="6912" max="6912" width="4.85546875" style="56" customWidth="1"/>
    <col min="6913" max="6913" width="42.7109375" style="56" customWidth="1"/>
    <col min="6914" max="6915" width="14.85546875" style="56" customWidth="1"/>
    <col min="6916" max="6916" width="13" style="56" customWidth="1"/>
    <col min="6917" max="6917" width="13.140625" style="56" customWidth="1"/>
    <col min="6918" max="6918" width="15.28515625" style="56" customWidth="1"/>
    <col min="6919" max="6921" width="16.140625" style="56" customWidth="1"/>
    <col min="6922" max="6923" width="15.85546875" style="56" customWidth="1"/>
    <col min="6924" max="6924" width="12.85546875" style="56" customWidth="1"/>
    <col min="6925" max="6925" width="12.42578125" style="56" customWidth="1"/>
    <col min="6926" max="7167" width="9.140625" style="56"/>
    <col min="7168" max="7168" width="4.85546875" style="56" customWidth="1"/>
    <col min="7169" max="7169" width="42.7109375" style="56" customWidth="1"/>
    <col min="7170" max="7171" width="14.85546875" style="56" customWidth="1"/>
    <col min="7172" max="7172" width="13" style="56" customWidth="1"/>
    <col min="7173" max="7173" width="13.140625" style="56" customWidth="1"/>
    <col min="7174" max="7174" width="15.28515625" style="56" customWidth="1"/>
    <col min="7175" max="7177" width="16.140625" style="56" customWidth="1"/>
    <col min="7178" max="7179" width="15.85546875" style="56" customWidth="1"/>
    <col min="7180" max="7180" width="12.85546875" style="56" customWidth="1"/>
    <col min="7181" max="7181" width="12.42578125" style="56" customWidth="1"/>
    <col min="7182" max="7423" width="9.140625" style="56"/>
    <col min="7424" max="7424" width="4.85546875" style="56" customWidth="1"/>
    <col min="7425" max="7425" width="42.7109375" style="56" customWidth="1"/>
    <col min="7426" max="7427" width="14.85546875" style="56" customWidth="1"/>
    <col min="7428" max="7428" width="13" style="56" customWidth="1"/>
    <col min="7429" max="7429" width="13.140625" style="56" customWidth="1"/>
    <col min="7430" max="7430" width="15.28515625" style="56" customWidth="1"/>
    <col min="7431" max="7433" width="16.140625" style="56" customWidth="1"/>
    <col min="7434" max="7435" width="15.85546875" style="56" customWidth="1"/>
    <col min="7436" max="7436" width="12.85546875" style="56" customWidth="1"/>
    <col min="7437" max="7437" width="12.42578125" style="56" customWidth="1"/>
    <col min="7438" max="7679" width="9.140625" style="56"/>
    <col min="7680" max="7680" width="4.85546875" style="56" customWidth="1"/>
    <col min="7681" max="7681" width="42.7109375" style="56" customWidth="1"/>
    <col min="7682" max="7683" width="14.85546875" style="56" customWidth="1"/>
    <col min="7684" max="7684" width="13" style="56" customWidth="1"/>
    <col min="7685" max="7685" width="13.140625" style="56" customWidth="1"/>
    <col min="7686" max="7686" width="15.28515625" style="56" customWidth="1"/>
    <col min="7687" max="7689" width="16.140625" style="56" customWidth="1"/>
    <col min="7690" max="7691" width="15.85546875" style="56" customWidth="1"/>
    <col min="7692" max="7692" width="12.85546875" style="56" customWidth="1"/>
    <col min="7693" max="7693" width="12.42578125" style="56" customWidth="1"/>
    <col min="7694" max="7935" width="9.140625" style="56"/>
    <col min="7936" max="7936" width="4.85546875" style="56" customWidth="1"/>
    <col min="7937" max="7937" width="42.7109375" style="56" customWidth="1"/>
    <col min="7938" max="7939" width="14.85546875" style="56" customWidth="1"/>
    <col min="7940" max="7940" width="13" style="56" customWidth="1"/>
    <col min="7941" max="7941" width="13.140625" style="56" customWidth="1"/>
    <col min="7942" max="7942" width="15.28515625" style="56" customWidth="1"/>
    <col min="7943" max="7945" width="16.140625" style="56" customWidth="1"/>
    <col min="7946" max="7947" width="15.85546875" style="56" customWidth="1"/>
    <col min="7948" max="7948" width="12.85546875" style="56" customWidth="1"/>
    <col min="7949" max="7949" width="12.42578125" style="56" customWidth="1"/>
    <col min="7950" max="8191" width="9.140625" style="56"/>
    <col min="8192" max="8192" width="4.85546875" style="56" customWidth="1"/>
    <col min="8193" max="8193" width="42.7109375" style="56" customWidth="1"/>
    <col min="8194" max="8195" width="14.85546875" style="56" customWidth="1"/>
    <col min="8196" max="8196" width="13" style="56" customWidth="1"/>
    <col min="8197" max="8197" width="13.140625" style="56" customWidth="1"/>
    <col min="8198" max="8198" width="15.28515625" style="56" customWidth="1"/>
    <col min="8199" max="8201" width="16.140625" style="56" customWidth="1"/>
    <col min="8202" max="8203" width="15.85546875" style="56" customWidth="1"/>
    <col min="8204" max="8204" width="12.85546875" style="56" customWidth="1"/>
    <col min="8205" max="8205" width="12.42578125" style="56" customWidth="1"/>
    <col min="8206" max="8447" width="9.140625" style="56"/>
    <col min="8448" max="8448" width="4.85546875" style="56" customWidth="1"/>
    <col min="8449" max="8449" width="42.7109375" style="56" customWidth="1"/>
    <col min="8450" max="8451" width="14.85546875" style="56" customWidth="1"/>
    <col min="8452" max="8452" width="13" style="56" customWidth="1"/>
    <col min="8453" max="8453" width="13.140625" style="56" customWidth="1"/>
    <col min="8454" max="8454" width="15.28515625" style="56" customWidth="1"/>
    <col min="8455" max="8457" width="16.140625" style="56" customWidth="1"/>
    <col min="8458" max="8459" width="15.85546875" style="56" customWidth="1"/>
    <col min="8460" max="8460" width="12.85546875" style="56" customWidth="1"/>
    <col min="8461" max="8461" width="12.42578125" style="56" customWidth="1"/>
    <col min="8462" max="8703" width="9.140625" style="56"/>
    <col min="8704" max="8704" width="4.85546875" style="56" customWidth="1"/>
    <col min="8705" max="8705" width="42.7109375" style="56" customWidth="1"/>
    <col min="8706" max="8707" width="14.85546875" style="56" customWidth="1"/>
    <col min="8708" max="8708" width="13" style="56" customWidth="1"/>
    <col min="8709" max="8709" width="13.140625" style="56" customWidth="1"/>
    <col min="8710" max="8710" width="15.28515625" style="56" customWidth="1"/>
    <col min="8711" max="8713" width="16.140625" style="56" customWidth="1"/>
    <col min="8714" max="8715" width="15.85546875" style="56" customWidth="1"/>
    <col min="8716" max="8716" width="12.85546875" style="56" customWidth="1"/>
    <col min="8717" max="8717" width="12.42578125" style="56" customWidth="1"/>
    <col min="8718" max="8959" width="9.140625" style="56"/>
    <col min="8960" max="8960" width="4.85546875" style="56" customWidth="1"/>
    <col min="8961" max="8961" width="42.7109375" style="56" customWidth="1"/>
    <col min="8962" max="8963" width="14.85546875" style="56" customWidth="1"/>
    <col min="8964" max="8964" width="13" style="56" customWidth="1"/>
    <col min="8965" max="8965" width="13.140625" style="56" customWidth="1"/>
    <col min="8966" max="8966" width="15.28515625" style="56" customWidth="1"/>
    <col min="8967" max="8969" width="16.140625" style="56" customWidth="1"/>
    <col min="8970" max="8971" width="15.85546875" style="56" customWidth="1"/>
    <col min="8972" max="8972" width="12.85546875" style="56" customWidth="1"/>
    <col min="8973" max="8973" width="12.42578125" style="56" customWidth="1"/>
    <col min="8974" max="9215" width="9.140625" style="56"/>
    <col min="9216" max="9216" width="4.85546875" style="56" customWidth="1"/>
    <col min="9217" max="9217" width="42.7109375" style="56" customWidth="1"/>
    <col min="9218" max="9219" width="14.85546875" style="56" customWidth="1"/>
    <col min="9220" max="9220" width="13" style="56" customWidth="1"/>
    <col min="9221" max="9221" width="13.140625" style="56" customWidth="1"/>
    <col min="9222" max="9222" width="15.28515625" style="56" customWidth="1"/>
    <col min="9223" max="9225" width="16.140625" style="56" customWidth="1"/>
    <col min="9226" max="9227" width="15.85546875" style="56" customWidth="1"/>
    <col min="9228" max="9228" width="12.85546875" style="56" customWidth="1"/>
    <col min="9229" max="9229" width="12.42578125" style="56" customWidth="1"/>
    <col min="9230" max="9471" width="9.140625" style="56"/>
    <col min="9472" max="9472" width="4.85546875" style="56" customWidth="1"/>
    <col min="9473" max="9473" width="42.7109375" style="56" customWidth="1"/>
    <col min="9474" max="9475" width="14.85546875" style="56" customWidth="1"/>
    <col min="9476" max="9476" width="13" style="56" customWidth="1"/>
    <col min="9477" max="9477" width="13.140625" style="56" customWidth="1"/>
    <col min="9478" max="9478" width="15.28515625" style="56" customWidth="1"/>
    <col min="9479" max="9481" width="16.140625" style="56" customWidth="1"/>
    <col min="9482" max="9483" width="15.85546875" style="56" customWidth="1"/>
    <col min="9484" max="9484" width="12.85546875" style="56" customWidth="1"/>
    <col min="9485" max="9485" width="12.42578125" style="56" customWidth="1"/>
    <col min="9486" max="9727" width="9.140625" style="56"/>
    <col min="9728" max="9728" width="4.85546875" style="56" customWidth="1"/>
    <col min="9729" max="9729" width="42.7109375" style="56" customWidth="1"/>
    <col min="9730" max="9731" width="14.85546875" style="56" customWidth="1"/>
    <col min="9732" max="9732" width="13" style="56" customWidth="1"/>
    <col min="9733" max="9733" width="13.140625" style="56" customWidth="1"/>
    <col min="9734" max="9734" width="15.28515625" style="56" customWidth="1"/>
    <col min="9735" max="9737" width="16.140625" style="56" customWidth="1"/>
    <col min="9738" max="9739" width="15.85546875" style="56" customWidth="1"/>
    <col min="9740" max="9740" width="12.85546875" style="56" customWidth="1"/>
    <col min="9741" max="9741" width="12.42578125" style="56" customWidth="1"/>
    <col min="9742" max="9983" width="9.140625" style="56"/>
    <col min="9984" max="9984" width="4.85546875" style="56" customWidth="1"/>
    <col min="9985" max="9985" width="42.7109375" style="56" customWidth="1"/>
    <col min="9986" max="9987" width="14.85546875" style="56" customWidth="1"/>
    <col min="9988" max="9988" width="13" style="56" customWidth="1"/>
    <col min="9989" max="9989" width="13.140625" style="56" customWidth="1"/>
    <col min="9990" max="9990" width="15.28515625" style="56" customWidth="1"/>
    <col min="9991" max="9993" width="16.140625" style="56" customWidth="1"/>
    <col min="9994" max="9995" width="15.85546875" style="56" customWidth="1"/>
    <col min="9996" max="9996" width="12.85546875" style="56" customWidth="1"/>
    <col min="9997" max="9997" width="12.42578125" style="56" customWidth="1"/>
    <col min="9998" max="10239" width="9.140625" style="56"/>
    <col min="10240" max="10240" width="4.85546875" style="56" customWidth="1"/>
    <col min="10241" max="10241" width="42.7109375" style="56" customWidth="1"/>
    <col min="10242" max="10243" width="14.85546875" style="56" customWidth="1"/>
    <col min="10244" max="10244" width="13" style="56" customWidth="1"/>
    <col min="10245" max="10245" width="13.140625" style="56" customWidth="1"/>
    <col min="10246" max="10246" width="15.28515625" style="56" customWidth="1"/>
    <col min="10247" max="10249" width="16.140625" style="56" customWidth="1"/>
    <col min="10250" max="10251" width="15.85546875" style="56" customWidth="1"/>
    <col min="10252" max="10252" width="12.85546875" style="56" customWidth="1"/>
    <col min="10253" max="10253" width="12.42578125" style="56" customWidth="1"/>
    <col min="10254" max="10495" width="9.140625" style="56"/>
    <col min="10496" max="10496" width="4.85546875" style="56" customWidth="1"/>
    <col min="10497" max="10497" width="42.7109375" style="56" customWidth="1"/>
    <col min="10498" max="10499" width="14.85546875" style="56" customWidth="1"/>
    <col min="10500" max="10500" width="13" style="56" customWidth="1"/>
    <col min="10501" max="10501" width="13.140625" style="56" customWidth="1"/>
    <col min="10502" max="10502" width="15.28515625" style="56" customWidth="1"/>
    <col min="10503" max="10505" width="16.140625" style="56" customWidth="1"/>
    <col min="10506" max="10507" width="15.85546875" style="56" customWidth="1"/>
    <col min="10508" max="10508" width="12.85546875" style="56" customWidth="1"/>
    <col min="10509" max="10509" width="12.42578125" style="56" customWidth="1"/>
    <col min="10510" max="10751" width="9.140625" style="56"/>
    <col min="10752" max="10752" width="4.85546875" style="56" customWidth="1"/>
    <col min="10753" max="10753" width="42.7109375" style="56" customWidth="1"/>
    <col min="10754" max="10755" width="14.85546875" style="56" customWidth="1"/>
    <col min="10756" max="10756" width="13" style="56" customWidth="1"/>
    <col min="10757" max="10757" width="13.140625" style="56" customWidth="1"/>
    <col min="10758" max="10758" width="15.28515625" style="56" customWidth="1"/>
    <col min="10759" max="10761" width="16.140625" style="56" customWidth="1"/>
    <col min="10762" max="10763" width="15.85546875" style="56" customWidth="1"/>
    <col min="10764" max="10764" width="12.85546875" style="56" customWidth="1"/>
    <col min="10765" max="10765" width="12.42578125" style="56" customWidth="1"/>
    <col min="10766" max="11007" width="9.140625" style="56"/>
    <col min="11008" max="11008" width="4.85546875" style="56" customWidth="1"/>
    <col min="11009" max="11009" width="42.7109375" style="56" customWidth="1"/>
    <col min="11010" max="11011" width="14.85546875" style="56" customWidth="1"/>
    <col min="11012" max="11012" width="13" style="56" customWidth="1"/>
    <col min="11013" max="11013" width="13.140625" style="56" customWidth="1"/>
    <col min="11014" max="11014" width="15.28515625" style="56" customWidth="1"/>
    <col min="11015" max="11017" width="16.140625" style="56" customWidth="1"/>
    <col min="11018" max="11019" width="15.85546875" style="56" customWidth="1"/>
    <col min="11020" max="11020" width="12.85546875" style="56" customWidth="1"/>
    <col min="11021" max="11021" width="12.42578125" style="56" customWidth="1"/>
    <col min="11022" max="11263" width="9.140625" style="56"/>
    <col min="11264" max="11264" width="4.85546875" style="56" customWidth="1"/>
    <col min="11265" max="11265" width="42.7109375" style="56" customWidth="1"/>
    <col min="11266" max="11267" width="14.85546875" style="56" customWidth="1"/>
    <col min="11268" max="11268" width="13" style="56" customWidth="1"/>
    <col min="11269" max="11269" width="13.140625" style="56" customWidth="1"/>
    <col min="11270" max="11270" width="15.28515625" style="56" customWidth="1"/>
    <col min="11271" max="11273" width="16.140625" style="56" customWidth="1"/>
    <col min="11274" max="11275" width="15.85546875" style="56" customWidth="1"/>
    <col min="11276" max="11276" width="12.85546875" style="56" customWidth="1"/>
    <col min="11277" max="11277" width="12.42578125" style="56" customWidth="1"/>
    <col min="11278" max="11519" width="9.140625" style="56"/>
    <col min="11520" max="11520" width="4.85546875" style="56" customWidth="1"/>
    <col min="11521" max="11521" width="42.7109375" style="56" customWidth="1"/>
    <col min="11522" max="11523" width="14.85546875" style="56" customWidth="1"/>
    <col min="11524" max="11524" width="13" style="56" customWidth="1"/>
    <col min="11525" max="11525" width="13.140625" style="56" customWidth="1"/>
    <col min="11526" max="11526" width="15.28515625" style="56" customWidth="1"/>
    <col min="11527" max="11529" width="16.140625" style="56" customWidth="1"/>
    <col min="11530" max="11531" width="15.85546875" style="56" customWidth="1"/>
    <col min="11532" max="11532" width="12.85546875" style="56" customWidth="1"/>
    <col min="11533" max="11533" width="12.42578125" style="56" customWidth="1"/>
    <col min="11534" max="11775" width="9.140625" style="56"/>
    <col min="11776" max="11776" width="4.85546875" style="56" customWidth="1"/>
    <col min="11777" max="11777" width="42.7109375" style="56" customWidth="1"/>
    <col min="11778" max="11779" width="14.85546875" style="56" customWidth="1"/>
    <col min="11780" max="11780" width="13" style="56" customWidth="1"/>
    <col min="11781" max="11781" width="13.140625" style="56" customWidth="1"/>
    <col min="11782" max="11782" width="15.28515625" style="56" customWidth="1"/>
    <col min="11783" max="11785" width="16.140625" style="56" customWidth="1"/>
    <col min="11786" max="11787" width="15.85546875" style="56" customWidth="1"/>
    <col min="11788" max="11788" width="12.85546875" style="56" customWidth="1"/>
    <col min="11789" max="11789" width="12.42578125" style="56" customWidth="1"/>
    <col min="11790" max="12031" width="9.140625" style="56"/>
    <col min="12032" max="12032" width="4.85546875" style="56" customWidth="1"/>
    <col min="12033" max="12033" width="42.7109375" style="56" customWidth="1"/>
    <col min="12034" max="12035" width="14.85546875" style="56" customWidth="1"/>
    <col min="12036" max="12036" width="13" style="56" customWidth="1"/>
    <col min="12037" max="12037" width="13.140625" style="56" customWidth="1"/>
    <col min="12038" max="12038" width="15.28515625" style="56" customWidth="1"/>
    <col min="12039" max="12041" width="16.140625" style="56" customWidth="1"/>
    <col min="12042" max="12043" width="15.85546875" style="56" customWidth="1"/>
    <col min="12044" max="12044" width="12.85546875" style="56" customWidth="1"/>
    <col min="12045" max="12045" width="12.42578125" style="56" customWidth="1"/>
    <col min="12046" max="12287" width="9.140625" style="56"/>
    <col min="12288" max="12288" width="4.85546875" style="56" customWidth="1"/>
    <col min="12289" max="12289" width="42.7109375" style="56" customWidth="1"/>
    <col min="12290" max="12291" width="14.85546875" style="56" customWidth="1"/>
    <col min="12292" max="12292" width="13" style="56" customWidth="1"/>
    <col min="12293" max="12293" width="13.140625" style="56" customWidth="1"/>
    <col min="12294" max="12294" width="15.28515625" style="56" customWidth="1"/>
    <col min="12295" max="12297" width="16.140625" style="56" customWidth="1"/>
    <col min="12298" max="12299" width="15.85546875" style="56" customWidth="1"/>
    <col min="12300" max="12300" width="12.85546875" style="56" customWidth="1"/>
    <col min="12301" max="12301" width="12.42578125" style="56" customWidth="1"/>
    <col min="12302" max="12543" width="9.140625" style="56"/>
    <col min="12544" max="12544" width="4.85546875" style="56" customWidth="1"/>
    <col min="12545" max="12545" width="42.7109375" style="56" customWidth="1"/>
    <col min="12546" max="12547" width="14.85546875" style="56" customWidth="1"/>
    <col min="12548" max="12548" width="13" style="56" customWidth="1"/>
    <col min="12549" max="12549" width="13.140625" style="56" customWidth="1"/>
    <col min="12550" max="12550" width="15.28515625" style="56" customWidth="1"/>
    <col min="12551" max="12553" width="16.140625" style="56" customWidth="1"/>
    <col min="12554" max="12555" width="15.85546875" style="56" customWidth="1"/>
    <col min="12556" max="12556" width="12.85546875" style="56" customWidth="1"/>
    <col min="12557" max="12557" width="12.42578125" style="56" customWidth="1"/>
    <col min="12558" max="12799" width="9.140625" style="56"/>
    <col min="12800" max="12800" width="4.85546875" style="56" customWidth="1"/>
    <col min="12801" max="12801" width="42.7109375" style="56" customWidth="1"/>
    <col min="12802" max="12803" width="14.85546875" style="56" customWidth="1"/>
    <col min="12804" max="12804" width="13" style="56" customWidth="1"/>
    <col min="12805" max="12805" width="13.140625" style="56" customWidth="1"/>
    <col min="12806" max="12806" width="15.28515625" style="56" customWidth="1"/>
    <col min="12807" max="12809" width="16.140625" style="56" customWidth="1"/>
    <col min="12810" max="12811" width="15.85546875" style="56" customWidth="1"/>
    <col min="12812" max="12812" width="12.85546875" style="56" customWidth="1"/>
    <col min="12813" max="12813" width="12.42578125" style="56" customWidth="1"/>
    <col min="12814" max="13055" width="9.140625" style="56"/>
    <col min="13056" max="13056" width="4.85546875" style="56" customWidth="1"/>
    <col min="13057" max="13057" width="42.7109375" style="56" customWidth="1"/>
    <col min="13058" max="13059" width="14.85546875" style="56" customWidth="1"/>
    <col min="13060" max="13060" width="13" style="56" customWidth="1"/>
    <col min="13061" max="13061" width="13.140625" style="56" customWidth="1"/>
    <col min="13062" max="13062" width="15.28515625" style="56" customWidth="1"/>
    <col min="13063" max="13065" width="16.140625" style="56" customWidth="1"/>
    <col min="13066" max="13067" width="15.85546875" style="56" customWidth="1"/>
    <col min="13068" max="13068" width="12.85546875" style="56" customWidth="1"/>
    <col min="13069" max="13069" width="12.42578125" style="56" customWidth="1"/>
    <col min="13070" max="13311" width="9.140625" style="56"/>
    <col min="13312" max="13312" width="4.85546875" style="56" customWidth="1"/>
    <col min="13313" max="13313" width="42.7109375" style="56" customWidth="1"/>
    <col min="13314" max="13315" width="14.85546875" style="56" customWidth="1"/>
    <col min="13316" max="13316" width="13" style="56" customWidth="1"/>
    <col min="13317" max="13317" width="13.140625" style="56" customWidth="1"/>
    <col min="13318" max="13318" width="15.28515625" style="56" customWidth="1"/>
    <col min="13319" max="13321" width="16.140625" style="56" customWidth="1"/>
    <col min="13322" max="13323" width="15.85546875" style="56" customWidth="1"/>
    <col min="13324" max="13324" width="12.85546875" style="56" customWidth="1"/>
    <col min="13325" max="13325" width="12.42578125" style="56" customWidth="1"/>
    <col min="13326" max="13567" width="9.140625" style="56"/>
    <col min="13568" max="13568" width="4.85546875" style="56" customWidth="1"/>
    <col min="13569" max="13569" width="42.7109375" style="56" customWidth="1"/>
    <col min="13570" max="13571" width="14.85546875" style="56" customWidth="1"/>
    <col min="13572" max="13572" width="13" style="56" customWidth="1"/>
    <col min="13573" max="13573" width="13.140625" style="56" customWidth="1"/>
    <col min="13574" max="13574" width="15.28515625" style="56" customWidth="1"/>
    <col min="13575" max="13577" width="16.140625" style="56" customWidth="1"/>
    <col min="13578" max="13579" width="15.85546875" style="56" customWidth="1"/>
    <col min="13580" max="13580" width="12.85546875" style="56" customWidth="1"/>
    <col min="13581" max="13581" width="12.42578125" style="56" customWidth="1"/>
    <col min="13582" max="13823" width="9.140625" style="56"/>
    <col min="13824" max="13824" width="4.85546875" style="56" customWidth="1"/>
    <col min="13825" max="13825" width="42.7109375" style="56" customWidth="1"/>
    <col min="13826" max="13827" width="14.85546875" style="56" customWidth="1"/>
    <col min="13828" max="13828" width="13" style="56" customWidth="1"/>
    <col min="13829" max="13829" width="13.140625" style="56" customWidth="1"/>
    <col min="13830" max="13830" width="15.28515625" style="56" customWidth="1"/>
    <col min="13831" max="13833" width="16.140625" style="56" customWidth="1"/>
    <col min="13834" max="13835" width="15.85546875" style="56" customWidth="1"/>
    <col min="13836" max="13836" width="12.85546875" style="56" customWidth="1"/>
    <col min="13837" max="13837" width="12.42578125" style="56" customWidth="1"/>
    <col min="13838" max="14079" width="9.140625" style="56"/>
    <col min="14080" max="14080" width="4.85546875" style="56" customWidth="1"/>
    <col min="14081" max="14081" width="42.7109375" style="56" customWidth="1"/>
    <col min="14082" max="14083" width="14.85546875" style="56" customWidth="1"/>
    <col min="14084" max="14084" width="13" style="56" customWidth="1"/>
    <col min="14085" max="14085" width="13.140625" style="56" customWidth="1"/>
    <col min="14086" max="14086" width="15.28515625" style="56" customWidth="1"/>
    <col min="14087" max="14089" width="16.140625" style="56" customWidth="1"/>
    <col min="14090" max="14091" width="15.85546875" style="56" customWidth="1"/>
    <col min="14092" max="14092" width="12.85546875" style="56" customWidth="1"/>
    <col min="14093" max="14093" width="12.42578125" style="56" customWidth="1"/>
    <col min="14094" max="14335" width="9.140625" style="56"/>
    <col min="14336" max="14336" width="4.85546875" style="56" customWidth="1"/>
    <col min="14337" max="14337" width="42.7109375" style="56" customWidth="1"/>
    <col min="14338" max="14339" width="14.85546875" style="56" customWidth="1"/>
    <col min="14340" max="14340" width="13" style="56" customWidth="1"/>
    <col min="14341" max="14341" width="13.140625" style="56" customWidth="1"/>
    <col min="14342" max="14342" width="15.28515625" style="56" customWidth="1"/>
    <col min="14343" max="14345" width="16.140625" style="56" customWidth="1"/>
    <col min="14346" max="14347" width="15.85546875" style="56" customWidth="1"/>
    <col min="14348" max="14348" width="12.85546875" style="56" customWidth="1"/>
    <col min="14349" max="14349" width="12.42578125" style="56" customWidth="1"/>
    <col min="14350" max="14591" width="9.140625" style="56"/>
    <col min="14592" max="14592" width="4.85546875" style="56" customWidth="1"/>
    <col min="14593" max="14593" width="42.7109375" style="56" customWidth="1"/>
    <col min="14594" max="14595" width="14.85546875" style="56" customWidth="1"/>
    <col min="14596" max="14596" width="13" style="56" customWidth="1"/>
    <col min="14597" max="14597" width="13.140625" style="56" customWidth="1"/>
    <col min="14598" max="14598" width="15.28515625" style="56" customWidth="1"/>
    <col min="14599" max="14601" width="16.140625" style="56" customWidth="1"/>
    <col min="14602" max="14603" width="15.85546875" style="56" customWidth="1"/>
    <col min="14604" max="14604" width="12.85546875" style="56" customWidth="1"/>
    <col min="14605" max="14605" width="12.42578125" style="56" customWidth="1"/>
    <col min="14606" max="14847" width="9.140625" style="56"/>
    <col min="14848" max="14848" width="4.85546875" style="56" customWidth="1"/>
    <col min="14849" max="14849" width="42.7109375" style="56" customWidth="1"/>
    <col min="14850" max="14851" width="14.85546875" style="56" customWidth="1"/>
    <col min="14852" max="14852" width="13" style="56" customWidth="1"/>
    <col min="14853" max="14853" width="13.140625" style="56" customWidth="1"/>
    <col min="14854" max="14854" width="15.28515625" style="56" customWidth="1"/>
    <col min="14855" max="14857" width="16.140625" style="56" customWidth="1"/>
    <col min="14858" max="14859" width="15.85546875" style="56" customWidth="1"/>
    <col min="14860" max="14860" width="12.85546875" style="56" customWidth="1"/>
    <col min="14861" max="14861" width="12.42578125" style="56" customWidth="1"/>
    <col min="14862" max="15103" width="9.140625" style="56"/>
    <col min="15104" max="15104" width="4.85546875" style="56" customWidth="1"/>
    <col min="15105" max="15105" width="42.7109375" style="56" customWidth="1"/>
    <col min="15106" max="15107" width="14.85546875" style="56" customWidth="1"/>
    <col min="15108" max="15108" width="13" style="56" customWidth="1"/>
    <col min="15109" max="15109" width="13.140625" style="56" customWidth="1"/>
    <col min="15110" max="15110" width="15.28515625" style="56" customWidth="1"/>
    <col min="15111" max="15113" width="16.140625" style="56" customWidth="1"/>
    <col min="15114" max="15115" width="15.85546875" style="56" customWidth="1"/>
    <col min="15116" max="15116" width="12.85546875" style="56" customWidth="1"/>
    <col min="15117" max="15117" width="12.42578125" style="56" customWidth="1"/>
    <col min="15118" max="15359" width="9.140625" style="56"/>
    <col min="15360" max="15360" width="4.85546875" style="56" customWidth="1"/>
    <col min="15361" max="15361" width="42.7109375" style="56" customWidth="1"/>
    <col min="15362" max="15363" width="14.85546875" style="56" customWidth="1"/>
    <col min="15364" max="15364" width="13" style="56" customWidth="1"/>
    <col min="15365" max="15365" width="13.140625" style="56" customWidth="1"/>
    <col min="15366" max="15366" width="15.28515625" style="56" customWidth="1"/>
    <col min="15367" max="15369" width="16.140625" style="56" customWidth="1"/>
    <col min="15370" max="15371" width="15.85546875" style="56" customWidth="1"/>
    <col min="15372" max="15372" width="12.85546875" style="56" customWidth="1"/>
    <col min="15373" max="15373" width="12.42578125" style="56" customWidth="1"/>
    <col min="15374" max="15615" width="9.140625" style="56"/>
    <col min="15616" max="15616" width="4.85546875" style="56" customWidth="1"/>
    <col min="15617" max="15617" width="42.7109375" style="56" customWidth="1"/>
    <col min="15618" max="15619" width="14.85546875" style="56" customWidth="1"/>
    <col min="15620" max="15620" width="13" style="56" customWidth="1"/>
    <col min="15621" max="15621" width="13.140625" style="56" customWidth="1"/>
    <col min="15622" max="15622" width="15.28515625" style="56" customWidth="1"/>
    <col min="15623" max="15625" width="16.140625" style="56" customWidth="1"/>
    <col min="15626" max="15627" width="15.85546875" style="56" customWidth="1"/>
    <col min="15628" max="15628" width="12.85546875" style="56" customWidth="1"/>
    <col min="15629" max="15629" width="12.42578125" style="56" customWidth="1"/>
    <col min="15630" max="15871" width="9.140625" style="56"/>
    <col min="15872" max="15872" width="4.85546875" style="56" customWidth="1"/>
    <col min="15873" max="15873" width="42.7109375" style="56" customWidth="1"/>
    <col min="15874" max="15875" width="14.85546875" style="56" customWidth="1"/>
    <col min="15876" max="15876" width="13" style="56" customWidth="1"/>
    <col min="15877" max="15877" width="13.140625" style="56" customWidth="1"/>
    <col min="15878" max="15878" width="15.28515625" style="56" customWidth="1"/>
    <col min="15879" max="15881" width="16.140625" style="56" customWidth="1"/>
    <col min="15882" max="15883" width="15.85546875" style="56" customWidth="1"/>
    <col min="15884" max="15884" width="12.85546875" style="56" customWidth="1"/>
    <col min="15885" max="15885" width="12.42578125" style="56" customWidth="1"/>
    <col min="15886" max="16127" width="9.140625" style="56"/>
    <col min="16128" max="16128" width="4.85546875" style="56" customWidth="1"/>
    <col min="16129" max="16129" width="42.7109375" style="56" customWidth="1"/>
    <col min="16130" max="16131" width="14.85546875" style="56" customWidth="1"/>
    <col min="16132" max="16132" width="13" style="56" customWidth="1"/>
    <col min="16133" max="16133" width="13.140625" style="56" customWidth="1"/>
    <col min="16134" max="16134" width="15.28515625" style="56" customWidth="1"/>
    <col min="16135" max="16137" width="16.140625" style="56" customWidth="1"/>
    <col min="16138" max="16139" width="15.85546875" style="56" customWidth="1"/>
    <col min="16140" max="16140" width="12.85546875" style="56" customWidth="1"/>
    <col min="16141" max="16141" width="12.42578125" style="56" customWidth="1"/>
    <col min="16142" max="16384" width="9.140625" style="56"/>
  </cols>
  <sheetData>
    <row r="1" spans="1:14" x14ac:dyDescent="0.25">
      <c r="A1" s="54"/>
      <c r="B1" s="55"/>
      <c r="C1" s="55"/>
      <c r="D1" s="55"/>
      <c r="E1" s="55"/>
      <c r="F1" s="55"/>
      <c r="G1" s="55"/>
      <c r="H1" s="55"/>
      <c r="I1" s="55"/>
      <c r="J1" s="55"/>
      <c r="K1" s="55"/>
      <c r="L1" s="55"/>
      <c r="M1" s="418" t="s">
        <v>535</v>
      </c>
      <c r="N1" s="418"/>
    </row>
    <row r="2" spans="1:14" x14ac:dyDescent="0.25">
      <c r="A2" s="54"/>
      <c r="B2" s="55"/>
      <c r="C2" s="55"/>
      <c r="D2" s="55"/>
      <c r="E2" s="55"/>
      <c r="F2" s="55"/>
      <c r="G2" s="55"/>
      <c r="H2" s="55"/>
      <c r="I2" s="55"/>
      <c r="J2" s="55"/>
      <c r="K2" s="55"/>
      <c r="L2" s="55"/>
      <c r="M2" s="242"/>
      <c r="N2" s="243" t="s">
        <v>192</v>
      </c>
    </row>
    <row r="3" spans="1:14" x14ac:dyDescent="0.25">
      <c r="A3" s="57"/>
      <c r="B3" s="419" t="s">
        <v>176</v>
      </c>
      <c r="C3" s="419"/>
      <c r="D3" s="419"/>
      <c r="E3" s="419"/>
      <c r="F3" s="419"/>
      <c r="G3" s="419"/>
      <c r="H3" s="419"/>
      <c r="I3" s="419"/>
      <c r="J3" s="419"/>
      <c r="K3" s="419"/>
      <c r="L3" s="419"/>
      <c r="M3" s="419"/>
      <c r="N3" s="419"/>
    </row>
    <row r="4" spans="1:14" ht="15.75" x14ac:dyDescent="0.25">
      <c r="A4" s="420" t="s">
        <v>777</v>
      </c>
      <c r="B4" s="420"/>
      <c r="C4" s="420"/>
      <c r="D4" s="420"/>
      <c r="E4" s="420"/>
      <c r="F4" s="420"/>
      <c r="G4" s="420"/>
      <c r="H4" s="420"/>
      <c r="I4" s="420"/>
      <c r="J4" s="420"/>
      <c r="K4" s="420"/>
      <c r="L4" s="420"/>
      <c r="M4" s="420"/>
      <c r="N4" s="420"/>
    </row>
    <row r="5" spans="1:14" ht="15.75" thickBot="1" x14ac:dyDescent="0.3">
      <c r="A5" s="58"/>
      <c r="B5" s="55"/>
      <c r="C5" s="55"/>
      <c r="D5" s="55"/>
      <c r="E5" s="55"/>
      <c r="F5" s="55"/>
      <c r="G5" s="55"/>
      <c r="H5" s="55"/>
      <c r="I5" s="55"/>
      <c r="J5" s="55"/>
      <c r="K5" s="55"/>
      <c r="L5" s="55"/>
      <c r="M5" s="55"/>
      <c r="N5" s="55"/>
    </row>
    <row r="6" spans="1:14" ht="52.15" customHeight="1" x14ac:dyDescent="0.25">
      <c r="A6" s="239" t="s">
        <v>177</v>
      </c>
      <c r="B6" s="421" t="s">
        <v>178</v>
      </c>
      <c r="C6" s="423" t="s">
        <v>179</v>
      </c>
      <c r="D6" s="423" t="s">
        <v>180</v>
      </c>
      <c r="E6" s="423" t="s">
        <v>181</v>
      </c>
      <c r="F6" s="425" t="s">
        <v>182</v>
      </c>
      <c r="G6" s="414" t="s">
        <v>183</v>
      </c>
      <c r="H6" s="416" t="s">
        <v>184</v>
      </c>
      <c r="I6" s="414" t="s">
        <v>185</v>
      </c>
      <c r="J6" s="416" t="s">
        <v>186</v>
      </c>
      <c r="K6" s="427" t="s">
        <v>244</v>
      </c>
      <c r="L6" s="429" t="s">
        <v>245</v>
      </c>
      <c r="M6" s="431" t="s">
        <v>187</v>
      </c>
      <c r="N6" s="433" t="s">
        <v>188</v>
      </c>
    </row>
    <row r="7" spans="1:14" ht="39.75" customHeight="1" thickBot="1" x14ac:dyDescent="0.3">
      <c r="A7" s="240" t="s">
        <v>189</v>
      </c>
      <c r="B7" s="422"/>
      <c r="C7" s="424"/>
      <c r="D7" s="424"/>
      <c r="E7" s="424"/>
      <c r="F7" s="426"/>
      <c r="G7" s="415"/>
      <c r="H7" s="417"/>
      <c r="I7" s="415"/>
      <c r="J7" s="417"/>
      <c r="K7" s="428"/>
      <c r="L7" s="430"/>
      <c r="M7" s="432"/>
      <c r="N7" s="433"/>
    </row>
    <row r="8" spans="1:14" x14ac:dyDescent="0.25">
      <c r="A8" s="167">
        <v>1</v>
      </c>
      <c r="B8" s="168">
        <v>2</v>
      </c>
      <c r="C8" s="244">
        <v>3</v>
      </c>
      <c r="D8" s="244">
        <v>4</v>
      </c>
      <c r="E8" s="244">
        <v>5</v>
      </c>
      <c r="F8" s="245">
        <v>6</v>
      </c>
      <c r="G8" s="246">
        <v>7</v>
      </c>
      <c r="H8" s="247">
        <v>8</v>
      </c>
      <c r="I8" s="246">
        <v>9</v>
      </c>
      <c r="J8" s="247">
        <v>10</v>
      </c>
      <c r="K8" s="170">
        <v>11</v>
      </c>
      <c r="L8" s="171">
        <v>12</v>
      </c>
      <c r="M8" s="169">
        <v>13</v>
      </c>
      <c r="N8" s="185">
        <v>14</v>
      </c>
    </row>
    <row r="9" spans="1:14" ht="15.75" x14ac:dyDescent="0.25">
      <c r="A9" s="59">
        <v>1</v>
      </c>
      <c r="B9" s="241" t="s">
        <v>169</v>
      </c>
      <c r="C9" s="249">
        <v>8</v>
      </c>
      <c r="D9" s="249">
        <v>0</v>
      </c>
      <c r="E9" s="249">
        <v>2</v>
      </c>
      <c r="F9" s="250">
        <v>0</v>
      </c>
      <c r="G9" s="251">
        <v>110</v>
      </c>
      <c r="H9" s="252">
        <v>90.63</v>
      </c>
      <c r="I9" s="253" t="s">
        <v>778</v>
      </c>
      <c r="J9" s="253" t="s">
        <v>778</v>
      </c>
      <c r="K9" s="209">
        <v>98.06</v>
      </c>
      <c r="L9" s="210">
        <v>96.91</v>
      </c>
      <c r="M9" s="208" t="s">
        <v>246</v>
      </c>
      <c r="N9" s="254">
        <v>348.41</v>
      </c>
    </row>
    <row r="10" spans="1:14" ht="15.75" x14ac:dyDescent="0.25">
      <c r="A10" s="59">
        <v>2</v>
      </c>
      <c r="B10" s="241" t="s">
        <v>170</v>
      </c>
      <c r="C10" s="249">
        <v>13</v>
      </c>
      <c r="D10" s="249">
        <v>0</v>
      </c>
      <c r="E10" s="249">
        <v>2</v>
      </c>
      <c r="F10" s="250">
        <v>0</v>
      </c>
      <c r="G10" s="251">
        <v>110</v>
      </c>
      <c r="H10" s="252">
        <v>87.65</v>
      </c>
      <c r="I10" s="253" t="s">
        <v>778</v>
      </c>
      <c r="J10" s="253" t="s">
        <v>778</v>
      </c>
      <c r="K10" s="209">
        <v>101.24</v>
      </c>
      <c r="L10" s="210">
        <v>96.78</v>
      </c>
      <c r="M10" s="208" t="s">
        <v>246</v>
      </c>
      <c r="N10" s="254">
        <v>502.19</v>
      </c>
    </row>
    <row r="11" spans="1:14" ht="15.75" x14ac:dyDescent="0.25">
      <c r="A11" s="59">
        <v>3</v>
      </c>
      <c r="B11" s="241" t="s">
        <v>168</v>
      </c>
      <c r="C11" s="249">
        <v>11</v>
      </c>
      <c r="D11" s="249">
        <v>0</v>
      </c>
      <c r="E11" s="249">
        <v>2</v>
      </c>
      <c r="F11" s="250">
        <v>0</v>
      </c>
      <c r="G11" s="251">
        <v>110</v>
      </c>
      <c r="H11" s="252">
        <v>89.41</v>
      </c>
      <c r="I11" s="253" t="s">
        <v>778</v>
      </c>
      <c r="J11" s="253" t="s">
        <v>778</v>
      </c>
      <c r="K11" s="209">
        <v>93.48</v>
      </c>
      <c r="L11" s="255">
        <v>90.43</v>
      </c>
      <c r="M11" s="208" t="s">
        <v>246</v>
      </c>
      <c r="N11" s="254">
        <v>594.14</v>
      </c>
    </row>
    <row r="12" spans="1:14" ht="15.75" x14ac:dyDescent="0.25">
      <c r="A12" s="59">
        <v>4</v>
      </c>
      <c r="B12" s="241" t="s">
        <v>171</v>
      </c>
      <c r="C12" s="249">
        <v>6</v>
      </c>
      <c r="D12" s="249">
        <v>0</v>
      </c>
      <c r="E12" s="249">
        <v>2</v>
      </c>
      <c r="F12" s="250">
        <v>0</v>
      </c>
      <c r="G12" s="251">
        <v>100</v>
      </c>
      <c r="H12" s="252">
        <v>92.11</v>
      </c>
      <c r="I12" s="253" t="s">
        <v>778</v>
      </c>
      <c r="J12" s="253" t="s">
        <v>778</v>
      </c>
      <c r="K12" s="209">
        <v>94.05</v>
      </c>
      <c r="L12" s="255">
        <v>94.05</v>
      </c>
      <c r="M12" s="208" t="s">
        <v>246</v>
      </c>
      <c r="N12" s="254">
        <v>124.74</v>
      </c>
    </row>
    <row r="13" spans="1:14" ht="15.75" x14ac:dyDescent="0.25">
      <c r="A13" s="59">
        <v>5</v>
      </c>
      <c r="B13" s="241" t="s">
        <v>173</v>
      </c>
      <c r="C13" s="249">
        <v>20</v>
      </c>
      <c r="D13" s="249">
        <v>0</v>
      </c>
      <c r="E13" s="249">
        <v>6</v>
      </c>
      <c r="F13" s="250">
        <v>0</v>
      </c>
      <c r="G13" s="251">
        <v>110</v>
      </c>
      <c r="H13" s="252">
        <v>100</v>
      </c>
      <c r="I13" s="253" t="s">
        <v>778</v>
      </c>
      <c r="J13" s="253" t="s">
        <v>778</v>
      </c>
      <c r="K13" s="209">
        <v>107.99</v>
      </c>
      <c r="L13" s="255">
        <v>100</v>
      </c>
      <c r="M13" s="208" t="s">
        <v>246</v>
      </c>
      <c r="N13" s="254">
        <v>0</v>
      </c>
    </row>
    <row r="14" spans="1:14" ht="15.75" x14ac:dyDescent="0.25">
      <c r="A14" s="59">
        <v>6</v>
      </c>
      <c r="B14" s="241" t="s">
        <v>172</v>
      </c>
      <c r="C14" s="249">
        <v>19</v>
      </c>
      <c r="D14" s="249">
        <v>0</v>
      </c>
      <c r="E14" s="249">
        <v>6</v>
      </c>
      <c r="F14" s="250">
        <v>0</v>
      </c>
      <c r="G14" s="251">
        <v>110</v>
      </c>
      <c r="H14" s="252">
        <v>82.61</v>
      </c>
      <c r="I14" s="253" t="s">
        <v>778</v>
      </c>
      <c r="J14" s="253" t="s">
        <v>778</v>
      </c>
      <c r="K14" s="209">
        <v>106.17</v>
      </c>
      <c r="L14" s="255">
        <v>92.61</v>
      </c>
      <c r="M14" s="208" t="s">
        <v>246</v>
      </c>
      <c r="N14" s="254">
        <v>0</v>
      </c>
    </row>
    <row r="15" spans="1:14" ht="15.75" x14ac:dyDescent="0.25">
      <c r="A15" s="59">
        <v>7</v>
      </c>
      <c r="B15" s="241" t="s">
        <v>175</v>
      </c>
      <c r="C15" s="249">
        <v>17</v>
      </c>
      <c r="D15" s="249">
        <v>0</v>
      </c>
      <c r="E15" s="249">
        <v>6</v>
      </c>
      <c r="F15" s="250">
        <v>0</v>
      </c>
      <c r="G15" s="251">
        <v>103.95</v>
      </c>
      <c r="H15" s="252">
        <v>99.28</v>
      </c>
      <c r="I15" s="253" t="s">
        <v>778</v>
      </c>
      <c r="J15" s="253" t="s">
        <v>778</v>
      </c>
      <c r="K15" s="209">
        <v>101.35</v>
      </c>
      <c r="L15" s="210">
        <v>100</v>
      </c>
      <c r="M15" s="208" t="s">
        <v>246</v>
      </c>
      <c r="N15" s="254">
        <v>0</v>
      </c>
    </row>
    <row r="16" spans="1:14" ht="15.75" x14ac:dyDescent="0.25">
      <c r="A16" s="59">
        <v>8</v>
      </c>
      <c r="B16" s="241" t="s">
        <v>174</v>
      </c>
      <c r="C16" s="249">
        <v>10</v>
      </c>
      <c r="D16" s="249">
        <v>0</v>
      </c>
      <c r="E16" s="249">
        <v>6</v>
      </c>
      <c r="F16" s="250">
        <v>0</v>
      </c>
      <c r="G16" s="251">
        <v>100</v>
      </c>
      <c r="H16" s="252">
        <v>100</v>
      </c>
      <c r="I16" s="253" t="s">
        <v>778</v>
      </c>
      <c r="J16" s="253" t="s">
        <v>778</v>
      </c>
      <c r="K16" s="209">
        <v>100</v>
      </c>
      <c r="L16" s="210">
        <v>100</v>
      </c>
      <c r="M16" s="208" t="s">
        <v>246</v>
      </c>
      <c r="N16" s="256">
        <v>0</v>
      </c>
    </row>
    <row r="17" spans="1:14" ht="30.75" customHeight="1" x14ac:dyDescent="0.25">
      <c r="A17" s="59">
        <v>9</v>
      </c>
      <c r="B17" s="241" t="s">
        <v>228</v>
      </c>
      <c r="C17" s="249">
        <v>1</v>
      </c>
      <c r="D17" s="249">
        <v>2</v>
      </c>
      <c r="E17" s="249">
        <v>1</v>
      </c>
      <c r="F17" s="250">
        <v>0</v>
      </c>
      <c r="G17" s="251">
        <v>100</v>
      </c>
      <c r="H17" s="252">
        <v>100</v>
      </c>
      <c r="I17" s="253">
        <v>100</v>
      </c>
      <c r="J17" s="252">
        <v>100</v>
      </c>
      <c r="K17" s="209">
        <v>100</v>
      </c>
      <c r="L17" s="210">
        <v>100</v>
      </c>
      <c r="M17" s="208" t="s">
        <v>265</v>
      </c>
      <c r="N17" s="254">
        <v>57.85</v>
      </c>
    </row>
    <row r="18" spans="1:14" ht="49.5" customHeight="1" x14ac:dyDescent="0.25">
      <c r="A18" s="59">
        <v>10</v>
      </c>
      <c r="B18" s="241" t="s">
        <v>596</v>
      </c>
      <c r="C18" s="249">
        <v>10</v>
      </c>
      <c r="D18" s="249">
        <v>10</v>
      </c>
      <c r="E18" s="249">
        <v>1</v>
      </c>
      <c r="F18" s="250">
        <v>4</v>
      </c>
      <c r="G18" s="251">
        <v>101.4</v>
      </c>
      <c r="H18" s="252">
        <v>90</v>
      </c>
      <c r="I18" s="253">
        <v>100</v>
      </c>
      <c r="J18" s="252">
        <v>90</v>
      </c>
      <c r="K18" s="209">
        <v>100.7</v>
      </c>
      <c r="L18" s="210">
        <v>93.3</v>
      </c>
      <c r="M18" s="211" t="s">
        <v>265</v>
      </c>
      <c r="N18" s="254">
        <v>0</v>
      </c>
    </row>
    <row r="19" spans="1:14" ht="23.25" customHeight="1" x14ac:dyDescent="0.25">
      <c r="A19" s="59">
        <v>11</v>
      </c>
      <c r="B19" s="241" t="s">
        <v>41</v>
      </c>
      <c r="C19" s="249">
        <v>1</v>
      </c>
      <c r="D19" s="249">
        <v>8</v>
      </c>
      <c r="E19" s="249">
        <v>0</v>
      </c>
      <c r="F19" s="250">
        <v>1</v>
      </c>
      <c r="G19" s="251">
        <v>104.1</v>
      </c>
      <c r="H19" s="252">
        <v>104.1</v>
      </c>
      <c r="I19" s="253">
        <v>109.4</v>
      </c>
      <c r="J19" s="252">
        <v>100</v>
      </c>
      <c r="K19" s="209">
        <v>103.7</v>
      </c>
      <c r="L19" s="210">
        <v>103.7</v>
      </c>
      <c r="M19" s="208" t="s">
        <v>265</v>
      </c>
      <c r="N19" s="254">
        <v>0</v>
      </c>
    </row>
    <row r="20" spans="1:14" ht="23.25" customHeight="1" x14ac:dyDescent="0.25">
      <c r="A20" s="59">
        <v>12</v>
      </c>
      <c r="B20" s="241" t="s">
        <v>85</v>
      </c>
      <c r="C20" s="249">
        <v>4</v>
      </c>
      <c r="D20" s="249">
        <v>10</v>
      </c>
      <c r="E20" s="249">
        <v>1</v>
      </c>
      <c r="F20" s="250">
        <v>2</v>
      </c>
      <c r="G20" s="251">
        <v>110</v>
      </c>
      <c r="H20" s="252">
        <v>100.9</v>
      </c>
      <c r="I20" s="257">
        <v>110</v>
      </c>
      <c r="J20" s="252">
        <v>98.6</v>
      </c>
      <c r="K20" s="209">
        <v>108</v>
      </c>
      <c r="L20" s="210">
        <v>101.7</v>
      </c>
      <c r="M20" s="208" t="s">
        <v>265</v>
      </c>
      <c r="N20" s="254">
        <v>127.91</v>
      </c>
    </row>
    <row r="21" spans="1:14" ht="31.5" x14ac:dyDescent="0.25">
      <c r="A21" s="59">
        <v>13</v>
      </c>
      <c r="B21" s="241" t="s">
        <v>44</v>
      </c>
      <c r="C21" s="249">
        <v>2</v>
      </c>
      <c r="D21" s="249">
        <v>16</v>
      </c>
      <c r="E21" s="249">
        <v>1</v>
      </c>
      <c r="F21" s="250">
        <v>1</v>
      </c>
      <c r="G21" s="251">
        <v>100</v>
      </c>
      <c r="H21" s="252">
        <v>100</v>
      </c>
      <c r="I21" s="257">
        <v>100</v>
      </c>
      <c r="J21" s="252">
        <v>100</v>
      </c>
      <c r="K21" s="209">
        <v>100</v>
      </c>
      <c r="L21" s="210">
        <v>100</v>
      </c>
      <c r="M21" s="208" t="s">
        <v>265</v>
      </c>
      <c r="N21" s="254">
        <v>1033.96</v>
      </c>
    </row>
    <row r="22" spans="1:14" ht="31.5" x14ac:dyDescent="0.25">
      <c r="A22" s="59">
        <v>14</v>
      </c>
      <c r="B22" s="241" t="s">
        <v>312</v>
      </c>
      <c r="C22" s="249">
        <v>5</v>
      </c>
      <c r="D22" s="249">
        <v>0</v>
      </c>
      <c r="E22" s="249">
        <v>1</v>
      </c>
      <c r="F22" s="250">
        <v>0</v>
      </c>
      <c r="G22" s="251">
        <v>100</v>
      </c>
      <c r="H22" s="252">
        <v>100</v>
      </c>
      <c r="I22" s="253">
        <v>0</v>
      </c>
      <c r="J22" s="252">
        <v>0</v>
      </c>
      <c r="K22" s="209">
        <v>100</v>
      </c>
      <c r="L22" s="210">
        <v>100</v>
      </c>
      <c r="M22" s="208" t="s">
        <v>246</v>
      </c>
      <c r="N22" s="254">
        <v>0</v>
      </c>
    </row>
    <row r="23" spans="1:14" ht="15.75" hidden="1" x14ac:dyDescent="0.25">
      <c r="A23" s="59"/>
      <c r="B23" s="134"/>
      <c r="C23" s="249"/>
      <c r="D23" s="249"/>
      <c r="E23" s="249"/>
      <c r="F23" s="250"/>
      <c r="G23" s="251"/>
      <c r="H23" s="252"/>
      <c r="I23" s="257"/>
      <c r="J23" s="252"/>
      <c r="K23" s="209"/>
      <c r="L23" s="210"/>
      <c r="M23" s="208"/>
      <c r="N23" s="215"/>
    </row>
    <row r="24" spans="1:14" ht="16.5" thickBot="1" x14ac:dyDescent="0.3">
      <c r="A24" s="60"/>
      <c r="B24" s="248" t="s">
        <v>190</v>
      </c>
      <c r="C24" s="258"/>
      <c r="D24" s="258"/>
      <c r="E24" s="258"/>
      <c r="F24" s="259"/>
      <c r="G24" s="260"/>
      <c r="H24" s="261"/>
      <c r="I24" s="260"/>
      <c r="J24" s="261"/>
      <c r="K24" s="213"/>
      <c r="L24" s="214"/>
      <c r="M24" s="212"/>
      <c r="N24" s="216">
        <f>SUM(N9:N23)</f>
        <v>2789.2</v>
      </c>
    </row>
    <row r="25" spans="1:14" ht="15.75" x14ac:dyDescent="0.25">
      <c r="A25" s="61"/>
      <c r="B25" s="55"/>
      <c r="C25" s="55"/>
      <c r="D25" s="55"/>
      <c r="E25" s="55"/>
      <c r="F25" s="55"/>
      <c r="G25" s="55"/>
      <c r="H25" s="55"/>
      <c r="I25" s="55"/>
      <c r="J25" s="55"/>
      <c r="K25" s="55"/>
      <c r="L25" s="55"/>
      <c r="M25" s="55"/>
      <c r="N25" s="55"/>
    </row>
    <row r="26" spans="1:14" x14ac:dyDescent="0.25">
      <c r="B26" s="62"/>
    </row>
  </sheetData>
  <mergeCells count="16">
    <mergeCell ref="G6:G7"/>
    <mergeCell ref="H6:H7"/>
    <mergeCell ref="I6:I7"/>
    <mergeCell ref="M1:N1"/>
    <mergeCell ref="B3:N3"/>
    <mergeCell ref="A4:N4"/>
    <mergeCell ref="B6:B7"/>
    <mergeCell ref="C6:C7"/>
    <mergeCell ref="D6:D7"/>
    <mergeCell ref="E6:E7"/>
    <mergeCell ref="F6:F7"/>
    <mergeCell ref="J6:J7"/>
    <mergeCell ref="K6:K7"/>
    <mergeCell ref="L6:L7"/>
    <mergeCell ref="M6:M7"/>
    <mergeCell ref="N6:N7"/>
  </mergeCells>
  <pageMargins left="0.7" right="0.7" top="0.75" bottom="0.75" header="0.3" footer="0.3"/>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F21"/>
  <sheetViews>
    <sheetView topLeftCell="A4" workbookViewId="0">
      <selection activeCell="C6" sqref="C6:D6"/>
    </sheetView>
  </sheetViews>
  <sheetFormatPr defaultRowHeight="15.75" x14ac:dyDescent="0.25"/>
  <cols>
    <col min="1" max="1" width="28.7109375" style="81" customWidth="1"/>
    <col min="2" max="2" width="14.5703125" style="81" customWidth="1"/>
    <col min="3" max="3" width="14" style="81" customWidth="1"/>
    <col min="4" max="4" width="13.42578125" style="81" customWidth="1"/>
    <col min="5" max="5" width="9.5703125" style="81" customWidth="1"/>
    <col min="6" max="6" width="8.7109375" style="81" customWidth="1"/>
  </cols>
  <sheetData>
    <row r="1" spans="1:6" x14ac:dyDescent="0.25">
      <c r="E1" s="82" t="s">
        <v>193</v>
      </c>
    </row>
    <row r="2" spans="1:6" x14ac:dyDescent="0.25">
      <c r="E2" s="82"/>
      <c r="F2" s="83" t="s">
        <v>192</v>
      </c>
    </row>
    <row r="3" spans="1:6" ht="33" customHeight="1" x14ac:dyDescent="0.25">
      <c r="A3" s="353" t="s">
        <v>641</v>
      </c>
      <c r="B3" s="353"/>
      <c r="C3" s="353"/>
      <c r="D3" s="353"/>
      <c r="E3" s="353"/>
      <c r="F3" s="353"/>
    </row>
    <row r="5" spans="1:6" x14ac:dyDescent="0.25">
      <c r="D5" s="81" t="s">
        <v>23</v>
      </c>
    </row>
    <row r="6" spans="1:6" ht="115.5" customHeight="1" x14ac:dyDescent="0.2">
      <c r="A6" s="84" t="s">
        <v>27</v>
      </c>
      <c r="B6" s="84" t="s">
        <v>536</v>
      </c>
      <c r="C6" s="222" t="s">
        <v>642</v>
      </c>
      <c r="D6" s="222" t="s">
        <v>643</v>
      </c>
      <c r="E6" s="85" t="s">
        <v>644</v>
      </c>
      <c r="F6" s="85" t="s">
        <v>645</v>
      </c>
    </row>
    <row r="7" spans="1:6" x14ac:dyDescent="0.25">
      <c r="A7" s="86" t="s">
        <v>26</v>
      </c>
      <c r="B7" s="77">
        <f>SUM(B9:B21)</f>
        <v>1066130.2</v>
      </c>
      <c r="C7" s="77">
        <f>SUM(C9:C21)</f>
        <v>1255670.5000000002</v>
      </c>
      <c r="D7" s="77">
        <f>SUM(D9:D21)</f>
        <v>1215947.5999999999</v>
      </c>
      <c r="E7" s="87">
        <f>D7/B7*100</f>
        <v>114.05244875344493</v>
      </c>
      <c r="F7" s="77">
        <f>D7/C7*100</f>
        <v>96.836518816042869</v>
      </c>
    </row>
    <row r="8" spans="1:6" x14ac:dyDescent="0.25">
      <c r="A8" s="86" t="s">
        <v>19</v>
      </c>
      <c r="B8" s="77"/>
      <c r="C8" s="77"/>
      <c r="D8" s="77"/>
      <c r="E8" s="87"/>
      <c r="F8" s="77"/>
    </row>
    <row r="9" spans="1:6" ht="31.5" x14ac:dyDescent="0.25">
      <c r="A9" s="86" t="s">
        <v>28</v>
      </c>
      <c r="B9" s="77">
        <v>120018.2</v>
      </c>
      <c r="C9" s="77">
        <v>138169.29999999999</v>
      </c>
      <c r="D9" s="77">
        <v>134286</v>
      </c>
      <c r="E9" s="87">
        <f t="shared" ref="E9:E21" si="0">D9/B9*100</f>
        <v>111.88803031540218</v>
      </c>
      <c r="F9" s="77">
        <f t="shared" ref="F9:F21" si="1">D9/C9*100</f>
        <v>97.189462492753464</v>
      </c>
    </row>
    <row r="10" spans="1:6" x14ac:dyDescent="0.25">
      <c r="A10" s="86" t="s">
        <v>10</v>
      </c>
      <c r="B10" s="77">
        <v>3244.4</v>
      </c>
      <c r="C10" s="77">
        <v>3972.6</v>
      </c>
      <c r="D10" s="77">
        <v>3972.6</v>
      </c>
      <c r="E10" s="87">
        <f t="shared" si="0"/>
        <v>122.44482801134262</v>
      </c>
      <c r="F10" s="77">
        <f t="shared" si="1"/>
        <v>100</v>
      </c>
    </row>
    <row r="11" spans="1:6" ht="63" x14ac:dyDescent="0.25">
      <c r="A11" s="86" t="s">
        <v>29</v>
      </c>
      <c r="B11" s="77">
        <v>3821.4</v>
      </c>
      <c r="C11" s="77">
        <v>3775.6</v>
      </c>
      <c r="D11" s="77">
        <v>3659.1</v>
      </c>
      <c r="E11" s="87">
        <f t="shared" si="0"/>
        <v>95.752865441984611</v>
      </c>
      <c r="F11" s="77">
        <f t="shared" si="1"/>
        <v>96.914397711621987</v>
      </c>
    </row>
    <row r="12" spans="1:6" x14ac:dyDescent="0.25">
      <c r="A12" s="86" t="s">
        <v>12</v>
      </c>
      <c r="B12" s="77">
        <v>41853.5</v>
      </c>
      <c r="C12" s="77">
        <v>55321.7</v>
      </c>
      <c r="D12" s="77">
        <v>54689.2</v>
      </c>
      <c r="E12" s="87">
        <f t="shared" si="0"/>
        <v>130.66816395283547</v>
      </c>
      <c r="F12" s="77">
        <f t="shared" si="1"/>
        <v>98.856687339687682</v>
      </c>
    </row>
    <row r="13" spans="1:6" ht="31.5" x14ac:dyDescent="0.25">
      <c r="A13" s="86" t="s">
        <v>13</v>
      </c>
      <c r="B13" s="77">
        <v>112731.1</v>
      </c>
      <c r="C13" s="77">
        <v>160001.5</v>
      </c>
      <c r="D13" s="77">
        <v>148978.6</v>
      </c>
      <c r="E13" s="87">
        <f t="shared" si="0"/>
        <v>132.15394864416297</v>
      </c>
      <c r="F13" s="77">
        <f t="shared" si="1"/>
        <v>93.110752086699193</v>
      </c>
    </row>
    <row r="14" spans="1:6" x14ac:dyDescent="0.25">
      <c r="A14" s="86" t="s">
        <v>208</v>
      </c>
      <c r="B14" s="77">
        <v>11268.4</v>
      </c>
      <c r="C14" s="77">
        <v>19103.599999999999</v>
      </c>
      <c r="D14" s="77">
        <v>15987.6</v>
      </c>
      <c r="E14" s="116">
        <v>0</v>
      </c>
      <c r="F14" s="77">
        <f t="shared" si="1"/>
        <v>83.688938210599062</v>
      </c>
    </row>
    <row r="15" spans="1:6" x14ac:dyDescent="0.25">
      <c r="A15" s="86" t="s">
        <v>14</v>
      </c>
      <c r="B15" s="77">
        <v>551272.4</v>
      </c>
      <c r="C15" s="77">
        <v>626775.69999999995</v>
      </c>
      <c r="D15" s="77">
        <v>612694</v>
      </c>
      <c r="E15" s="87">
        <f t="shared" si="0"/>
        <v>111.14178761715623</v>
      </c>
      <c r="F15" s="77">
        <f t="shared" si="1"/>
        <v>97.753311112731396</v>
      </c>
    </row>
    <row r="16" spans="1:6" x14ac:dyDescent="0.25">
      <c r="A16" s="86" t="s">
        <v>15</v>
      </c>
      <c r="B16" s="77">
        <v>82060.7</v>
      </c>
      <c r="C16" s="77">
        <v>98544.6</v>
      </c>
      <c r="D16" s="77">
        <v>98517.5</v>
      </c>
      <c r="E16" s="87">
        <f t="shared" si="0"/>
        <v>120.05442312824532</v>
      </c>
      <c r="F16" s="77">
        <f t="shared" si="1"/>
        <v>99.972499761529292</v>
      </c>
    </row>
    <row r="17" spans="1:6" x14ac:dyDescent="0.25">
      <c r="A17" s="86" t="s">
        <v>16</v>
      </c>
      <c r="B17" s="115">
        <v>509.5</v>
      </c>
      <c r="C17" s="115">
        <v>0</v>
      </c>
      <c r="D17" s="115">
        <v>0</v>
      </c>
      <c r="E17" s="116">
        <v>0</v>
      </c>
      <c r="F17" s="115">
        <v>0</v>
      </c>
    </row>
    <row r="18" spans="1:6" x14ac:dyDescent="0.25">
      <c r="A18" s="86" t="s">
        <v>17</v>
      </c>
      <c r="B18" s="77">
        <v>22609.5</v>
      </c>
      <c r="C18" s="77">
        <v>27363.1</v>
      </c>
      <c r="D18" s="77">
        <v>24655.4</v>
      </c>
      <c r="E18" s="87">
        <f t="shared" si="0"/>
        <v>109.04885114664191</v>
      </c>
      <c r="F18" s="77">
        <f t="shared" si="1"/>
        <v>90.104556866729297</v>
      </c>
    </row>
    <row r="19" spans="1:6" ht="31.5" x14ac:dyDescent="0.25">
      <c r="A19" s="86" t="s">
        <v>18</v>
      </c>
      <c r="B19" s="77">
        <v>34259.9</v>
      </c>
      <c r="C19" s="77">
        <v>35136.800000000003</v>
      </c>
      <c r="D19" s="77">
        <v>31004.9</v>
      </c>
      <c r="E19" s="87">
        <f t="shared" si="0"/>
        <v>90.499096611490401</v>
      </c>
      <c r="F19" s="77">
        <f t="shared" si="1"/>
        <v>88.240534140843778</v>
      </c>
    </row>
    <row r="20" spans="1:6" ht="47.25" x14ac:dyDescent="0.25">
      <c r="A20" s="86" t="s">
        <v>589</v>
      </c>
      <c r="B20" s="115">
        <v>17.399999999999999</v>
      </c>
      <c r="C20" s="77">
        <v>7</v>
      </c>
      <c r="D20" s="115">
        <v>3.7</v>
      </c>
      <c r="E20" s="116">
        <v>0</v>
      </c>
      <c r="F20" s="115">
        <f t="shared" si="1"/>
        <v>52.857142857142861</v>
      </c>
    </row>
    <row r="21" spans="1:6" ht="78.75" x14ac:dyDescent="0.25">
      <c r="A21" s="86" t="s">
        <v>590</v>
      </c>
      <c r="B21" s="77">
        <v>82463.8</v>
      </c>
      <c r="C21" s="77">
        <v>87499</v>
      </c>
      <c r="D21" s="77">
        <v>87499</v>
      </c>
      <c r="E21" s="87">
        <f t="shared" si="0"/>
        <v>106.10595194497463</v>
      </c>
      <c r="F21" s="77">
        <f t="shared" si="1"/>
        <v>100</v>
      </c>
    </row>
  </sheetData>
  <mergeCells count="1">
    <mergeCell ref="A3:F3"/>
  </mergeCells>
  <phoneticPr fontId="22" type="noConversion"/>
  <pageMargins left="1.1811023622047245" right="0.59055118110236227" top="0.78740157480314965" bottom="0.78740157480314965" header="0.31496062992125984" footer="0.31496062992125984"/>
  <pageSetup paperSize="9" scale="94"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S4"/>
  <sheetViews>
    <sheetView tabSelected="1" topLeftCell="A4" workbookViewId="0">
      <selection activeCell="B4" sqref="B4"/>
    </sheetView>
  </sheetViews>
  <sheetFormatPr defaultRowHeight="12.75" x14ac:dyDescent="0.2"/>
  <sheetData>
    <row r="1" spans="1:19" x14ac:dyDescent="0.2">
      <c r="A1" s="148" t="s">
        <v>783</v>
      </c>
    </row>
    <row r="2" spans="1:19" ht="255" x14ac:dyDescent="0.2">
      <c r="B2" s="166" t="s">
        <v>784</v>
      </c>
      <c r="C2" s="166" t="s">
        <v>785</v>
      </c>
      <c r="D2" s="166" t="s">
        <v>786</v>
      </c>
      <c r="E2" s="166" t="s">
        <v>787</v>
      </c>
      <c r="F2" s="166" t="s">
        <v>788</v>
      </c>
      <c r="G2" s="166" t="s">
        <v>789</v>
      </c>
      <c r="H2" s="166" t="s">
        <v>790</v>
      </c>
      <c r="I2" s="166" t="s">
        <v>791</v>
      </c>
      <c r="J2" s="166" t="s">
        <v>792</v>
      </c>
      <c r="K2" s="166" t="s">
        <v>793</v>
      </c>
      <c r="L2" s="166" t="s">
        <v>794</v>
      </c>
      <c r="M2" s="166" t="s">
        <v>795</v>
      </c>
      <c r="N2" s="166" t="s">
        <v>796</v>
      </c>
      <c r="O2" s="166" t="s">
        <v>797</v>
      </c>
      <c r="P2" s="166" t="s">
        <v>798</v>
      </c>
      <c r="Q2" s="166" t="s">
        <v>799</v>
      </c>
      <c r="R2" s="166" t="s">
        <v>800</v>
      </c>
      <c r="S2" s="166" t="s">
        <v>801</v>
      </c>
    </row>
    <row r="3" spans="1:19" x14ac:dyDescent="0.2">
      <c r="A3" t="s">
        <v>94</v>
      </c>
      <c r="B3">
        <v>611.20000000000005</v>
      </c>
      <c r="C3">
        <v>124.8</v>
      </c>
      <c r="D3">
        <v>3.7</v>
      </c>
      <c r="E3">
        <v>108.1</v>
      </c>
      <c r="F3">
        <v>31</v>
      </c>
      <c r="G3">
        <v>12.2</v>
      </c>
      <c r="H3">
        <v>0.6</v>
      </c>
      <c r="I3">
        <v>48.3</v>
      </c>
      <c r="J3">
        <v>5.7</v>
      </c>
      <c r="K3">
        <v>0</v>
      </c>
      <c r="L3">
        <v>1.6</v>
      </c>
      <c r="M3">
        <v>168.4</v>
      </c>
      <c r="N3">
        <v>1.3</v>
      </c>
      <c r="O3">
        <v>6.8</v>
      </c>
      <c r="P3">
        <v>47</v>
      </c>
      <c r="Q3">
        <v>4.7</v>
      </c>
      <c r="R3">
        <v>38.5</v>
      </c>
      <c r="S3">
        <v>2.2000000000000002</v>
      </c>
    </row>
    <row r="4" spans="1:19" x14ac:dyDescent="0.2">
      <c r="A4" t="s">
        <v>95</v>
      </c>
      <c r="B4">
        <v>50.25</v>
      </c>
      <c r="C4">
        <v>10.3</v>
      </c>
      <c r="D4">
        <v>0.3</v>
      </c>
      <c r="E4">
        <v>8.9</v>
      </c>
      <c r="F4">
        <v>2.5</v>
      </c>
      <c r="G4">
        <v>1</v>
      </c>
      <c r="H4">
        <v>0.05</v>
      </c>
      <c r="I4">
        <v>4</v>
      </c>
      <c r="J4">
        <v>0.5</v>
      </c>
      <c r="K4">
        <v>0</v>
      </c>
      <c r="L4">
        <v>0.1</v>
      </c>
      <c r="M4">
        <v>13.8</v>
      </c>
      <c r="N4">
        <v>0.1</v>
      </c>
      <c r="O4">
        <v>0.6</v>
      </c>
      <c r="P4">
        <v>3.9</v>
      </c>
      <c r="Q4">
        <v>0.4</v>
      </c>
      <c r="R4">
        <v>3.1</v>
      </c>
      <c r="S4">
        <v>0.2</v>
      </c>
    </row>
  </sheetData>
  <pageMargins left="0.70866141732283472" right="0.70866141732283472" top="0.74803149606299213" bottom="0.7480314960629921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AC21"/>
  <sheetViews>
    <sheetView workbookViewId="0">
      <selection activeCell="AG5" sqref="AG5"/>
    </sheetView>
  </sheetViews>
  <sheetFormatPr defaultRowHeight="15.75" x14ac:dyDescent="0.25"/>
  <cols>
    <col min="1" max="1" width="28.7109375" style="81" customWidth="1"/>
    <col min="2" max="2" width="11.5703125" style="81" hidden="1" customWidth="1"/>
    <col min="3" max="3" width="8.28515625" style="81" hidden="1" customWidth="1"/>
    <col min="4" max="4" width="11.5703125" style="81" hidden="1" customWidth="1"/>
    <col min="5" max="5" width="8.42578125" style="81" hidden="1" customWidth="1"/>
    <col min="6" max="6" width="11.5703125" style="81" hidden="1" customWidth="1"/>
    <col min="7" max="7" width="8.28515625" style="81" hidden="1" customWidth="1"/>
    <col min="8" max="8" width="11.5703125" style="81" hidden="1" customWidth="1"/>
    <col min="9" max="9" width="9.28515625" style="81" hidden="1" customWidth="1"/>
    <col min="10" max="10" width="11.5703125" style="81" hidden="1" customWidth="1"/>
    <col min="11" max="11" width="9.28515625" style="81" hidden="1" customWidth="1"/>
    <col min="12" max="12" width="11.5703125" style="81" hidden="1" customWidth="1"/>
    <col min="13" max="13" width="9.28515625" style="81" hidden="1" customWidth="1"/>
    <col min="14" max="14" width="11.5703125" style="81" hidden="1" customWidth="1"/>
    <col min="15" max="15" width="9.28515625" style="81" hidden="1" customWidth="1"/>
    <col min="16" max="16" width="11.5703125" hidden="1" customWidth="1"/>
    <col min="17" max="17" width="0" hidden="1" customWidth="1"/>
    <col min="18" max="18" width="11.5703125" hidden="1" customWidth="1"/>
    <col min="19" max="19" width="0" hidden="1" customWidth="1"/>
    <col min="20" max="20" width="11.5703125" bestFit="1" customWidth="1"/>
    <col min="22" max="22" width="11.5703125" customWidth="1"/>
    <col min="24" max="24" width="11.5703125" customWidth="1"/>
    <col min="26" max="26" width="13.85546875" customWidth="1"/>
    <col min="28" max="28" width="14.140625" customWidth="1"/>
    <col min="29" max="29" width="9.85546875" customWidth="1"/>
  </cols>
  <sheetData>
    <row r="1" spans="1:29" x14ac:dyDescent="0.25">
      <c r="AC1" s="88" t="s">
        <v>194</v>
      </c>
    </row>
    <row r="2" spans="1:29" x14ac:dyDescent="0.25">
      <c r="K2" s="88"/>
      <c r="AC2" s="83" t="s">
        <v>192</v>
      </c>
    </row>
    <row r="3" spans="1:29" ht="24.75" customHeight="1" x14ac:dyDescent="0.25">
      <c r="A3" s="353" t="s">
        <v>646</v>
      </c>
      <c r="B3" s="353"/>
      <c r="C3" s="353"/>
      <c r="D3" s="353"/>
      <c r="E3" s="353"/>
      <c r="F3" s="353"/>
      <c r="G3" s="353"/>
      <c r="H3" s="353"/>
      <c r="I3" s="353"/>
      <c r="J3" s="353"/>
      <c r="K3" s="353"/>
      <c r="L3" s="353"/>
      <c r="M3" s="353"/>
      <c r="N3" s="353"/>
      <c r="O3" s="353"/>
      <c r="P3" s="353"/>
      <c r="Q3" s="353"/>
      <c r="R3" s="353"/>
      <c r="S3" s="353"/>
      <c r="T3" s="353"/>
      <c r="U3" s="353"/>
      <c r="V3" s="353"/>
      <c r="W3" s="353"/>
      <c r="X3" s="353"/>
      <c r="Y3" s="353"/>
      <c r="Z3" s="353"/>
      <c r="AA3" s="353"/>
      <c r="AB3" s="353"/>
      <c r="AC3" s="353"/>
    </row>
    <row r="6" spans="1:29" ht="78.75" x14ac:dyDescent="0.2">
      <c r="A6" s="84" t="s">
        <v>30</v>
      </c>
      <c r="B6" s="84" t="s">
        <v>198</v>
      </c>
      <c r="C6" s="84" t="s">
        <v>199</v>
      </c>
      <c r="D6" s="84" t="s">
        <v>200</v>
      </c>
      <c r="E6" s="84" t="s">
        <v>199</v>
      </c>
      <c r="F6" s="84" t="s">
        <v>201</v>
      </c>
      <c r="G6" s="84" t="s">
        <v>199</v>
      </c>
      <c r="H6" s="84" t="s">
        <v>202</v>
      </c>
      <c r="I6" s="84" t="s">
        <v>199</v>
      </c>
      <c r="J6" s="84" t="s">
        <v>203</v>
      </c>
      <c r="K6" s="84" t="s">
        <v>199</v>
      </c>
      <c r="L6" s="84" t="s">
        <v>204</v>
      </c>
      <c r="M6" s="84" t="s">
        <v>199</v>
      </c>
      <c r="N6" s="84" t="s">
        <v>205</v>
      </c>
      <c r="O6" s="84" t="s">
        <v>199</v>
      </c>
      <c r="P6" s="84" t="s">
        <v>207</v>
      </c>
      <c r="Q6" s="84" t="s">
        <v>199</v>
      </c>
      <c r="R6" s="84" t="s">
        <v>238</v>
      </c>
      <c r="S6" s="84" t="s">
        <v>199</v>
      </c>
      <c r="T6" s="84" t="s">
        <v>248</v>
      </c>
      <c r="U6" s="84" t="s">
        <v>199</v>
      </c>
      <c r="V6" s="84" t="s">
        <v>266</v>
      </c>
      <c r="W6" s="84" t="s">
        <v>199</v>
      </c>
      <c r="X6" s="84" t="s">
        <v>394</v>
      </c>
      <c r="Y6" s="84" t="s">
        <v>199</v>
      </c>
      <c r="Z6" s="84" t="s">
        <v>537</v>
      </c>
      <c r="AA6" s="84" t="s">
        <v>199</v>
      </c>
      <c r="AB6" s="84" t="s">
        <v>647</v>
      </c>
      <c r="AC6" s="84" t="s">
        <v>199</v>
      </c>
    </row>
    <row r="7" spans="1:29" x14ac:dyDescent="0.25">
      <c r="A7" s="86" t="s">
        <v>26</v>
      </c>
      <c r="B7" s="77">
        <f>SUM(B9:B21)</f>
        <v>502782.99999999994</v>
      </c>
      <c r="C7" s="89">
        <f>SUM(C9:C21)</f>
        <v>100.00000000000001</v>
      </c>
      <c r="D7" s="77">
        <f>SUM(D9:D21)</f>
        <v>523742.19999999995</v>
      </c>
      <c r="E7" s="90">
        <f>SUM(E9:E21)</f>
        <v>100</v>
      </c>
      <c r="F7" s="91">
        <f>SUM(F8:F21)</f>
        <v>546644.19999999995</v>
      </c>
      <c r="G7" s="92">
        <f t="shared" ref="G7:Q7" si="0">SUM(G9:G21)</f>
        <v>99.999999999999986</v>
      </c>
      <c r="H7" s="90">
        <f t="shared" si="0"/>
        <v>615989.6</v>
      </c>
      <c r="I7" s="92">
        <f t="shared" si="0"/>
        <v>100</v>
      </c>
      <c r="J7" s="77">
        <f t="shared" si="0"/>
        <v>545720.29999999993</v>
      </c>
      <c r="K7" s="77">
        <f t="shared" si="0"/>
        <v>100</v>
      </c>
      <c r="L7" s="77">
        <f t="shared" si="0"/>
        <v>637523.19999999995</v>
      </c>
      <c r="M7" s="77">
        <f t="shared" si="0"/>
        <v>100.00000000000001</v>
      </c>
      <c r="N7" s="77">
        <f t="shared" si="0"/>
        <v>674929.8</v>
      </c>
      <c r="O7" s="77">
        <f t="shared" si="0"/>
        <v>100</v>
      </c>
      <c r="P7" s="77">
        <f t="shared" si="0"/>
        <v>754631.99999999988</v>
      </c>
      <c r="Q7" s="77">
        <f t="shared" si="0"/>
        <v>100.00000000000001</v>
      </c>
      <c r="R7" s="91">
        <f t="shared" ref="R7:U7" si="1">SUM(R9:R21)</f>
        <v>882470.5</v>
      </c>
      <c r="S7" s="91">
        <f t="shared" si="1"/>
        <v>99.999999999999986</v>
      </c>
      <c r="T7" s="91">
        <f t="shared" si="1"/>
        <v>743152</v>
      </c>
      <c r="U7" s="91">
        <f t="shared" si="1"/>
        <v>100</v>
      </c>
      <c r="V7" s="91">
        <f>SUM(V9:V21)</f>
        <v>853174.70000000007</v>
      </c>
      <c r="W7" s="91">
        <f>SUM(W9:W21)</f>
        <v>99.999999999999986</v>
      </c>
      <c r="X7" s="91">
        <f>SUM(X9:X21)</f>
        <v>983708.2</v>
      </c>
      <c r="Y7" s="91">
        <f>SUM(Y9:Y21)</f>
        <v>100</v>
      </c>
      <c r="Z7" s="91">
        <f t="shared" ref="Z7:AC7" si="2">SUM(Z9:Z21)</f>
        <v>1066130.2</v>
      </c>
      <c r="AA7" s="77">
        <f t="shared" si="2"/>
        <v>100</v>
      </c>
      <c r="AB7" s="77">
        <f t="shared" si="2"/>
        <v>1215947.5999999999</v>
      </c>
      <c r="AC7" s="77">
        <f t="shared" si="2"/>
        <v>100</v>
      </c>
    </row>
    <row r="8" spans="1:29" x14ac:dyDescent="0.25">
      <c r="A8" s="86" t="s">
        <v>19</v>
      </c>
      <c r="B8" s="77"/>
      <c r="C8" s="89"/>
      <c r="D8" s="77"/>
      <c r="E8" s="90"/>
      <c r="F8" s="93"/>
      <c r="G8" s="94"/>
      <c r="H8" s="93"/>
      <c r="I8" s="93"/>
      <c r="J8" s="77"/>
      <c r="K8" s="93"/>
      <c r="L8" s="93"/>
      <c r="M8" s="93"/>
      <c r="N8" s="93"/>
      <c r="O8" s="93"/>
      <c r="P8" s="10"/>
      <c r="Q8" s="10"/>
      <c r="R8" s="10"/>
      <c r="S8" s="10"/>
      <c r="T8" s="10"/>
      <c r="U8" s="10"/>
      <c r="V8" s="10"/>
      <c r="W8" s="10"/>
      <c r="X8" s="10"/>
      <c r="Y8" s="10"/>
      <c r="Z8" s="10"/>
      <c r="AA8" s="10"/>
      <c r="AB8" s="10"/>
      <c r="AC8" s="220"/>
    </row>
    <row r="9" spans="1:29" ht="31.5" x14ac:dyDescent="0.25">
      <c r="A9" s="86" t="s">
        <v>28</v>
      </c>
      <c r="B9" s="77">
        <v>39250.6</v>
      </c>
      <c r="C9" s="90">
        <v>7.8</v>
      </c>
      <c r="D9" s="91">
        <v>40379.300000000003</v>
      </c>
      <c r="E9" s="94">
        <v>7.7</v>
      </c>
      <c r="F9" s="91">
        <v>35631.9</v>
      </c>
      <c r="G9" s="94">
        <v>6.5</v>
      </c>
      <c r="H9" s="77">
        <v>38498.800000000003</v>
      </c>
      <c r="I9" s="93">
        <v>6.2</v>
      </c>
      <c r="J9" s="77">
        <v>37990.5</v>
      </c>
      <c r="K9" s="93">
        <v>7.1</v>
      </c>
      <c r="L9" s="77">
        <v>43917.9</v>
      </c>
      <c r="M9" s="93">
        <v>6.9</v>
      </c>
      <c r="N9" s="77">
        <v>41132</v>
      </c>
      <c r="O9" s="93">
        <v>6.1</v>
      </c>
      <c r="P9" s="91">
        <v>50791.4</v>
      </c>
      <c r="Q9" s="93">
        <v>6.7</v>
      </c>
      <c r="R9" s="91">
        <v>63299.4</v>
      </c>
      <c r="S9" s="93">
        <v>7.2</v>
      </c>
      <c r="T9" s="91">
        <v>87173.9</v>
      </c>
      <c r="U9" s="93">
        <v>11.7</v>
      </c>
      <c r="V9" s="91">
        <v>93344.3</v>
      </c>
      <c r="W9" s="93">
        <v>10.9</v>
      </c>
      <c r="X9" s="91">
        <v>106661.3</v>
      </c>
      <c r="Y9" s="93">
        <v>10.9</v>
      </c>
      <c r="Z9" s="91">
        <v>120018.2</v>
      </c>
      <c r="AA9" s="93">
        <v>11.3</v>
      </c>
      <c r="AB9" s="223">
        <v>134286</v>
      </c>
      <c r="AC9" s="220">
        <v>11.1</v>
      </c>
    </row>
    <row r="10" spans="1:29" x14ac:dyDescent="0.25">
      <c r="A10" s="86" t="s">
        <v>10</v>
      </c>
      <c r="B10" s="77">
        <v>1061.9000000000001</v>
      </c>
      <c r="C10" s="90">
        <v>0.2</v>
      </c>
      <c r="D10" s="91">
        <v>1118.2</v>
      </c>
      <c r="E10" s="94">
        <v>0.2</v>
      </c>
      <c r="F10" s="91">
        <v>1316.9</v>
      </c>
      <c r="G10" s="94">
        <v>0.2</v>
      </c>
      <c r="H10" s="77">
        <v>1412.3</v>
      </c>
      <c r="I10" s="93">
        <v>0.2</v>
      </c>
      <c r="J10" s="77">
        <v>1351.9</v>
      </c>
      <c r="K10" s="93">
        <v>0.2</v>
      </c>
      <c r="L10" s="77">
        <v>1505.3</v>
      </c>
      <c r="M10" s="93">
        <v>0.2</v>
      </c>
      <c r="N10" s="77">
        <v>1472.5</v>
      </c>
      <c r="O10" s="93">
        <v>0.2</v>
      </c>
      <c r="P10" s="91">
        <v>1782</v>
      </c>
      <c r="Q10" s="93">
        <v>0.2</v>
      </c>
      <c r="R10" s="91">
        <v>2128.3000000000002</v>
      </c>
      <c r="S10" s="93">
        <v>0.2</v>
      </c>
      <c r="T10" s="91">
        <v>2449.8000000000002</v>
      </c>
      <c r="U10" s="93">
        <v>0.3</v>
      </c>
      <c r="V10" s="91">
        <v>2513.9</v>
      </c>
      <c r="W10" s="93">
        <v>0.3</v>
      </c>
      <c r="X10" s="91">
        <v>2786.1</v>
      </c>
      <c r="Y10" s="93">
        <v>0.3</v>
      </c>
      <c r="Z10" s="91">
        <v>3244.4</v>
      </c>
      <c r="AA10" s="93">
        <v>0.3</v>
      </c>
      <c r="AB10" s="223">
        <v>3972.6</v>
      </c>
      <c r="AC10" s="220">
        <v>0.3</v>
      </c>
    </row>
    <row r="11" spans="1:29" ht="63" x14ac:dyDescent="0.25">
      <c r="A11" s="86" t="s">
        <v>29</v>
      </c>
      <c r="B11" s="77">
        <v>1979.7</v>
      </c>
      <c r="C11" s="90">
        <v>0.4</v>
      </c>
      <c r="D11" s="91">
        <v>2447.5</v>
      </c>
      <c r="E11" s="94">
        <v>0.5</v>
      </c>
      <c r="F11" s="91">
        <v>1731.2</v>
      </c>
      <c r="G11" s="94">
        <v>0.3</v>
      </c>
      <c r="H11" s="77">
        <v>1163.5999999999999</v>
      </c>
      <c r="I11" s="93">
        <v>0.2</v>
      </c>
      <c r="J11" s="77">
        <v>1000</v>
      </c>
      <c r="K11" s="93">
        <v>0.2</v>
      </c>
      <c r="L11" s="77">
        <v>1366.7</v>
      </c>
      <c r="M11" s="93">
        <v>0.2</v>
      </c>
      <c r="N11" s="77">
        <v>1366.7</v>
      </c>
      <c r="O11" s="93">
        <v>0.2</v>
      </c>
      <c r="P11" s="91">
        <v>1466.7</v>
      </c>
      <c r="Q11" s="93">
        <v>0.2</v>
      </c>
      <c r="R11" s="91">
        <v>9161.2999999999993</v>
      </c>
      <c r="S11" s="93">
        <v>1.1000000000000001</v>
      </c>
      <c r="T11" s="91">
        <v>1916.7</v>
      </c>
      <c r="U11" s="93">
        <v>0.3</v>
      </c>
      <c r="V11" s="91">
        <v>2281.8000000000002</v>
      </c>
      <c r="W11" s="93">
        <v>0.3</v>
      </c>
      <c r="X11" s="91">
        <v>2281.8000000000002</v>
      </c>
      <c r="Y11" s="93">
        <v>0.2</v>
      </c>
      <c r="Z11" s="91">
        <v>3821.4</v>
      </c>
      <c r="AA11" s="93">
        <v>0.3</v>
      </c>
      <c r="AB11" s="223">
        <v>3659.1</v>
      </c>
      <c r="AC11" s="220">
        <v>0.3</v>
      </c>
    </row>
    <row r="12" spans="1:29" x14ac:dyDescent="0.25">
      <c r="A12" s="86" t="s">
        <v>12</v>
      </c>
      <c r="B12" s="77">
        <v>18332.7</v>
      </c>
      <c r="C12" s="90">
        <v>3.6</v>
      </c>
      <c r="D12" s="91">
        <v>23268.400000000001</v>
      </c>
      <c r="E12" s="94">
        <v>4.4000000000000004</v>
      </c>
      <c r="F12" s="91">
        <v>20168.099999999999</v>
      </c>
      <c r="G12" s="94">
        <v>3.7</v>
      </c>
      <c r="H12" s="77">
        <v>22259</v>
      </c>
      <c r="I12" s="93">
        <v>3.6</v>
      </c>
      <c r="J12" s="77">
        <v>28272.400000000001</v>
      </c>
      <c r="K12" s="93">
        <v>5.2</v>
      </c>
      <c r="L12" s="77">
        <v>33772.699999999997</v>
      </c>
      <c r="M12" s="93">
        <v>5.3</v>
      </c>
      <c r="N12" s="77">
        <v>24683.7</v>
      </c>
      <c r="O12" s="93">
        <v>3.7</v>
      </c>
      <c r="P12" s="91">
        <v>40408.699999999997</v>
      </c>
      <c r="Q12" s="93">
        <v>5.4</v>
      </c>
      <c r="R12" s="91">
        <v>60832.3</v>
      </c>
      <c r="S12" s="93">
        <v>6.9</v>
      </c>
      <c r="T12" s="91">
        <v>53343.5</v>
      </c>
      <c r="U12" s="93">
        <v>7.2</v>
      </c>
      <c r="V12" s="91">
        <v>38993.800000000003</v>
      </c>
      <c r="W12" s="93">
        <v>4.5999999999999996</v>
      </c>
      <c r="X12" s="91">
        <v>46601.9</v>
      </c>
      <c r="Y12" s="93">
        <v>4.7</v>
      </c>
      <c r="Z12" s="91">
        <v>41853.5</v>
      </c>
      <c r="AA12" s="93">
        <v>3.9</v>
      </c>
      <c r="AB12" s="223">
        <v>54689.2</v>
      </c>
      <c r="AC12" s="220">
        <v>4.5</v>
      </c>
    </row>
    <row r="13" spans="1:29" ht="31.5" x14ac:dyDescent="0.25">
      <c r="A13" s="86" t="s">
        <v>13</v>
      </c>
      <c r="B13" s="77">
        <v>66360.899999999994</v>
      </c>
      <c r="C13" s="90">
        <v>13.2</v>
      </c>
      <c r="D13" s="91">
        <v>57692.2</v>
      </c>
      <c r="E13" s="94">
        <v>11</v>
      </c>
      <c r="F13" s="91">
        <v>66444.800000000003</v>
      </c>
      <c r="G13" s="94">
        <v>12.2</v>
      </c>
      <c r="H13" s="77">
        <v>48427.1</v>
      </c>
      <c r="I13" s="93">
        <v>7.9</v>
      </c>
      <c r="J13" s="77">
        <v>75484.2</v>
      </c>
      <c r="K13" s="93">
        <v>13.8</v>
      </c>
      <c r="L13" s="77">
        <v>65491.7</v>
      </c>
      <c r="M13" s="93">
        <v>10.3</v>
      </c>
      <c r="N13" s="77">
        <v>50093.8</v>
      </c>
      <c r="O13" s="93">
        <v>7.4</v>
      </c>
      <c r="P13" s="91">
        <v>38141</v>
      </c>
      <c r="Q13" s="93">
        <v>5.0999999999999996</v>
      </c>
      <c r="R13" s="91">
        <v>51219.199999999997</v>
      </c>
      <c r="S13" s="93">
        <v>5.8</v>
      </c>
      <c r="T13" s="91">
        <v>26550.799999999999</v>
      </c>
      <c r="U13" s="93">
        <v>3.6</v>
      </c>
      <c r="V13" s="91">
        <v>101732.7</v>
      </c>
      <c r="W13" s="93">
        <v>11.9</v>
      </c>
      <c r="X13" s="91">
        <v>120270.39999999999</v>
      </c>
      <c r="Y13" s="93">
        <v>12.2</v>
      </c>
      <c r="Z13" s="91">
        <v>112731.1</v>
      </c>
      <c r="AA13" s="93">
        <v>10.6</v>
      </c>
      <c r="AB13" s="223">
        <v>148978.6</v>
      </c>
      <c r="AC13" s="220">
        <v>12.3</v>
      </c>
    </row>
    <row r="14" spans="1:29" x14ac:dyDescent="0.25">
      <c r="A14" s="86" t="s">
        <v>208</v>
      </c>
      <c r="B14" s="77">
        <v>0</v>
      </c>
      <c r="C14" s="90">
        <v>0</v>
      </c>
      <c r="D14" s="91">
        <v>0</v>
      </c>
      <c r="E14" s="94">
        <v>0</v>
      </c>
      <c r="F14" s="91">
        <v>0</v>
      </c>
      <c r="G14" s="94">
        <v>0</v>
      </c>
      <c r="H14" s="77">
        <v>0</v>
      </c>
      <c r="I14" s="93">
        <v>0</v>
      </c>
      <c r="J14" s="77">
        <v>0</v>
      </c>
      <c r="K14" s="93">
        <v>0</v>
      </c>
      <c r="L14" s="77">
        <v>0</v>
      </c>
      <c r="M14" s="93">
        <v>0</v>
      </c>
      <c r="N14" s="115">
        <v>0</v>
      </c>
      <c r="O14" s="93">
        <v>0</v>
      </c>
      <c r="P14" s="91">
        <v>5399.5</v>
      </c>
      <c r="Q14" s="93">
        <v>0.7</v>
      </c>
      <c r="R14" s="91">
        <v>1449.5</v>
      </c>
      <c r="S14" s="93">
        <v>0.2</v>
      </c>
      <c r="T14" s="91">
        <v>517.70000000000005</v>
      </c>
      <c r="U14" s="93">
        <v>0.1</v>
      </c>
      <c r="V14" s="91">
        <v>2789.8</v>
      </c>
      <c r="W14" s="93">
        <v>0.3</v>
      </c>
      <c r="X14" s="91">
        <v>7140.1</v>
      </c>
      <c r="Y14" s="93">
        <v>0.7</v>
      </c>
      <c r="Z14" s="91">
        <v>11268.4</v>
      </c>
      <c r="AA14" s="93">
        <v>1.1000000000000001</v>
      </c>
      <c r="AB14" s="223">
        <v>15987.6</v>
      </c>
      <c r="AC14" s="220">
        <v>1.3</v>
      </c>
    </row>
    <row r="15" spans="1:29" x14ac:dyDescent="0.25">
      <c r="A15" s="86" t="s">
        <v>14</v>
      </c>
      <c r="B15" s="77">
        <v>194308.5</v>
      </c>
      <c r="C15" s="90">
        <v>38.700000000000003</v>
      </c>
      <c r="D15" s="91">
        <v>229236.3</v>
      </c>
      <c r="E15" s="94">
        <v>43.8</v>
      </c>
      <c r="F15" s="91">
        <v>257838.7</v>
      </c>
      <c r="G15" s="94">
        <v>47.2</v>
      </c>
      <c r="H15" s="77">
        <v>327162.3</v>
      </c>
      <c r="I15" s="93">
        <v>53.1</v>
      </c>
      <c r="J15" s="77">
        <v>298549.59999999998</v>
      </c>
      <c r="K15" s="93">
        <v>54.7</v>
      </c>
      <c r="L15" s="77">
        <v>354979.8</v>
      </c>
      <c r="M15" s="93">
        <v>55.7</v>
      </c>
      <c r="N15" s="77">
        <v>366330.3</v>
      </c>
      <c r="O15" s="93">
        <v>54.3</v>
      </c>
      <c r="P15" s="91">
        <v>376776.6</v>
      </c>
      <c r="Q15" s="93">
        <v>49.9</v>
      </c>
      <c r="R15" s="91">
        <v>422221.1</v>
      </c>
      <c r="S15" s="93">
        <v>47.8</v>
      </c>
      <c r="T15" s="91">
        <v>395466.9</v>
      </c>
      <c r="U15" s="93">
        <v>53.2</v>
      </c>
      <c r="V15" s="91">
        <v>440982.5</v>
      </c>
      <c r="W15" s="93">
        <v>51.7</v>
      </c>
      <c r="X15" s="91">
        <v>509416.5</v>
      </c>
      <c r="Y15" s="93">
        <v>51.8</v>
      </c>
      <c r="Z15" s="91">
        <v>551272.4</v>
      </c>
      <c r="AA15" s="93">
        <v>51.7</v>
      </c>
      <c r="AB15" s="223">
        <v>612694</v>
      </c>
      <c r="AC15" s="220">
        <v>50.4</v>
      </c>
    </row>
    <row r="16" spans="1:29" x14ac:dyDescent="0.25">
      <c r="A16" s="86" t="s">
        <v>15</v>
      </c>
      <c r="B16" s="77">
        <v>16814.2</v>
      </c>
      <c r="C16" s="90">
        <v>3.4</v>
      </c>
      <c r="D16" s="91">
        <v>23257.1</v>
      </c>
      <c r="E16" s="94">
        <v>4.4000000000000004</v>
      </c>
      <c r="F16" s="91">
        <v>40822.6</v>
      </c>
      <c r="G16" s="94">
        <v>7.5</v>
      </c>
      <c r="H16" s="77">
        <v>43364.9</v>
      </c>
      <c r="I16" s="93">
        <v>7.1</v>
      </c>
      <c r="J16" s="77">
        <v>40383.599999999999</v>
      </c>
      <c r="K16" s="93">
        <v>7.4</v>
      </c>
      <c r="L16" s="77">
        <v>49455.3</v>
      </c>
      <c r="M16" s="93">
        <v>7.7</v>
      </c>
      <c r="N16" s="77">
        <v>55939.199999999997</v>
      </c>
      <c r="O16" s="93">
        <v>8.3000000000000007</v>
      </c>
      <c r="P16" s="91">
        <v>69778.899999999994</v>
      </c>
      <c r="Q16" s="93">
        <v>9.3000000000000007</v>
      </c>
      <c r="R16" s="91">
        <v>74548.5</v>
      </c>
      <c r="S16" s="93">
        <v>8.4</v>
      </c>
      <c r="T16" s="91">
        <v>56203.6</v>
      </c>
      <c r="U16" s="93">
        <v>7.6</v>
      </c>
      <c r="V16" s="91">
        <v>60131.9</v>
      </c>
      <c r="W16" s="93">
        <v>7.1</v>
      </c>
      <c r="X16" s="91">
        <v>74527</v>
      </c>
      <c r="Y16" s="93">
        <v>7.6</v>
      </c>
      <c r="Z16" s="91">
        <v>82060.7</v>
      </c>
      <c r="AA16" s="93">
        <v>7.7</v>
      </c>
      <c r="AB16" s="223">
        <v>98517.5</v>
      </c>
      <c r="AC16" s="220">
        <v>8.1</v>
      </c>
    </row>
    <row r="17" spans="1:29" x14ac:dyDescent="0.25">
      <c r="A17" s="86" t="s">
        <v>16</v>
      </c>
      <c r="B17" s="77">
        <v>11138</v>
      </c>
      <c r="C17" s="90">
        <v>2.2000000000000002</v>
      </c>
      <c r="D17" s="91">
        <v>1485.4</v>
      </c>
      <c r="E17" s="94">
        <v>0.3</v>
      </c>
      <c r="F17" s="91">
        <v>652.70000000000005</v>
      </c>
      <c r="G17" s="94">
        <v>0.1</v>
      </c>
      <c r="H17" s="77">
        <v>0</v>
      </c>
      <c r="I17" s="95">
        <v>0</v>
      </c>
      <c r="J17" s="77">
        <v>550.5</v>
      </c>
      <c r="K17" s="93">
        <v>0.1</v>
      </c>
      <c r="L17" s="77">
        <v>670.3</v>
      </c>
      <c r="M17" s="93">
        <v>0.1</v>
      </c>
      <c r="N17" s="115">
        <v>0</v>
      </c>
      <c r="O17" s="93">
        <v>0</v>
      </c>
      <c r="P17" s="122">
        <v>0</v>
      </c>
      <c r="Q17" s="93">
        <v>0</v>
      </c>
      <c r="R17" s="91">
        <v>587.9</v>
      </c>
      <c r="S17" s="93">
        <v>0.1</v>
      </c>
      <c r="T17" s="122">
        <v>0</v>
      </c>
      <c r="U17" s="93">
        <v>0</v>
      </c>
      <c r="V17" s="91">
        <v>926.5</v>
      </c>
      <c r="W17" s="93">
        <v>0.1</v>
      </c>
      <c r="X17" s="122">
        <v>0</v>
      </c>
      <c r="Y17" s="93">
        <v>0</v>
      </c>
      <c r="Z17" s="122">
        <v>509.5</v>
      </c>
      <c r="AA17" s="93">
        <v>0.1</v>
      </c>
      <c r="AB17" s="223">
        <v>0</v>
      </c>
      <c r="AC17" s="220">
        <v>0</v>
      </c>
    </row>
    <row r="18" spans="1:29" x14ac:dyDescent="0.25">
      <c r="A18" s="86" t="s">
        <v>17</v>
      </c>
      <c r="B18" s="77">
        <v>82191.600000000006</v>
      </c>
      <c r="C18" s="90">
        <v>16.3</v>
      </c>
      <c r="D18" s="91">
        <v>86251</v>
      </c>
      <c r="E18" s="94">
        <v>16.5</v>
      </c>
      <c r="F18" s="91">
        <v>92502.2</v>
      </c>
      <c r="G18" s="94">
        <v>16.899999999999999</v>
      </c>
      <c r="H18" s="77">
        <v>91805.3</v>
      </c>
      <c r="I18" s="93">
        <v>14.9</v>
      </c>
      <c r="J18" s="77">
        <v>30693.3</v>
      </c>
      <c r="K18" s="93">
        <v>5.6</v>
      </c>
      <c r="L18" s="77">
        <v>37346.1</v>
      </c>
      <c r="M18" s="93">
        <v>5.9</v>
      </c>
      <c r="N18" s="77">
        <v>38551.5</v>
      </c>
      <c r="O18" s="93">
        <v>5.7</v>
      </c>
      <c r="P18" s="91">
        <v>50573.5</v>
      </c>
      <c r="Q18" s="93">
        <v>6.7</v>
      </c>
      <c r="R18" s="91">
        <v>79613.899999999994</v>
      </c>
      <c r="S18" s="93">
        <v>9</v>
      </c>
      <c r="T18" s="91">
        <v>29408.1</v>
      </c>
      <c r="U18" s="116">
        <v>3.9</v>
      </c>
      <c r="V18" s="91">
        <v>16985.3</v>
      </c>
      <c r="W18" s="116">
        <v>2</v>
      </c>
      <c r="X18" s="91">
        <v>17842.7</v>
      </c>
      <c r="Y18" s="116">
        <v>1.8</v>
      </c>
      <c r="Z18" s="91">
        <v>22609.5</v>
      </c>
      <c r="AA18" s="116">
        <v>2.1</v>
      </c>
      <c r="AB18" s="223">
        <v>24655.4</v>
      </c>
      <c r="AC18" s="220">
        <v>2</v>
      </c>
    </row>
    <row r="19" spans="1:29" ht="31.5" x14ac:dyDescent="0.25">
      <c r="A19" s="86" t="s">
        <v>18</v>
      </c>
      <c r="B19" s="77">
        <v>1797.6</v>
      </c>
      <c r="C19" s="90">
        <v>0.4</v>
      </c>
      <c r="D19" s="91">
        <v>3976.1</v>
      </c>
      <c r="E19" s="94">
        <v>0.8</v>
      </c>
      <c r="F19" s="91">
        <v>3303.7</v>
      </c>
      <c r="G19" s="94">
        <v>0.6</v>
      </c>
      <c r="H19" s="77">
        <v>2696.2</v>
      </c>
      <c r="I19" s="93">
        <v>0.48</v>
      </c>
      <c r="J19" s="77">
        <v>2906.9</v>
      </c>
      <c r="K19" s="93">
        <v>0.5</v>
      </c>
      <c r="L19" s="77">
        <v>4272.2</v>
      </c>
      <c r="M19" s="93">
        <v>0.7</v>
      </c>
      <c r="N19" s="77">
        <v>4257.3</v>
      </c>
      <c r="O19" s="93">
        <v>0.6</v>
      </c>
      <c r="P19" s="91">
        <v>14399.7</v>
      </c>
      <c r="Q19" s="93">
        <v>1.9</v>
      </c>
      <c r="R19" s="91">
        <v>20056.599999999999</v>
      </c>
      <c r="S19" s="93">
        <v>2.2999999999999998</v>
      </c>
      <c r="T19" s="91">
        <v>17142.599999999999</v>
      </c>
      <c r="U19" s="93">
        <v>2.2999999999999998</v>
      </c>
      <c r="V19" s="91">
        <v>23085.599999999999</v>
      </c>
      <c r="W19" s="93">
        <v>2.7</v>
      </c>
      <c r="X19" s="91">
        <v>23910.1</v>
      </c>
      <c r="Y19" s="93">
        <v>2.4</v>
      </c>
      <c r="Z19" s="91">
        <v>34259.9</v>
      </c>
      <c r="AA19" s="93">
        <v>3.2</v>
      </c>
      <c r="AB19" s="223">
        <v>31004.9</v>
      </c>
      <c r="AC19" s="220">
        <v>2.5</v>
      </c>
    </row>
    <row r="20" spans="1:29" ht="47.25" x14ac:dyDescent="0.25">
      <c r="A20" s="86" t="s">
        <v>591</v>
      </c>
      <c r="B20" s="77">
        <v>0</v>
      </c>
      <c r="C20" s="90">
        <v>0</v>
      </c>
      <c r="D20" s="91">
        <v>0</v>
      </c>
      <c r="E20" s="96">
        <v>0</v>
      </c>
      <c r="F20" s="91">
        <v>0</v>
      </c>
      <c r="G20" s="96">
        <v>0</v>
      </c>
      <c r="H20" s="77">
        <v>145.4</v>
      </c>
      <c r="I20" s="93">
        <v>0.02</v>
      </c>
      <c r="J20" s="77">
        <v>0</v>
      </c>
      <c r="K20" s="93">
        <v>0</v>
      </c>
      <c r="L20" s="77">
        <v>0</v>
      </c>
      <c r="M20" s="93">
        <v>0</v>
      </c>
      <c r="N20" s="115">
        <v>0</v>
      </c>
      <c r="O20" s="93">
        <v>0</v>
      </c>
      <c r="P20" s="122">
        <v>0</v>
      </c>
      <c r="Q20" s="93">
        <v>0</v>
      </c>
      <c r="R20" s="122">
        <v>0</v>
      </c>
      <c r="S20" s="93">
        <v>0</v>
      </c>
      <c r="T20" s="122">
        <v>0</v>
      </c>
      <c r="U20" s="93">
        <v>0</v>
      </c>
      <c r="V20" s="122">
        <v>0</v>
      </c>
      <c r="W20" s="93">
        <v>0</v>
      </c>
      <c r="X20" s="122">
        <v>0</v>
      </c>
      <c r="Y20" s="93">
        <v>0</v>
      </c>
      <c r="Z20" s="122">
        <v>17.399999999999999</v>
      </c>
      <c r="AA20" s="93">
        <v>0</v>
      </c>
      <c r="AB20" s="223">
        <v>3.7</v>
      </c>
      <c r="AC20" s="220">
        <v>0</v>
      </c>
    </row>
    <row r="21" spans="1:29" ht="78.75" x14ac:dyDescent="0.25">
      <c r="A21" s="86" t="s">
        <v>590</v>
      </c>
      <c r="B21" s="77">
        <v>69547.3</v>
      </c>
      <c r="C21" s="90">
        <v>13.8</v>
      </c>
      <c r="D21" s="91">
        <v>54630.7</v>
      </c>
      <c r="E21" s="94">
        <v>10.4</v>
      </c>
      <c r="F21" s="91">
        <v>26231.4</v>
      </c>
      <c r="G21" s="94">
        <v>4.8</v>
      </c>
      <c r="H21" s="77">
        <v>39054.699999999997</v>
      </c>
      <c r="I21" s="93">
        <v>6.3</v>
      </c>
      <c r="J21" s="77">
        <v>28537.4</v>
      </c>
      <c r="K21" s="93">
        <v>5.2</v>
      </c>
      <c r="L21" s="77">
        <v>44745.2</v>
      </c>
      <c r="M21" s="93">
        <v>7</v>
      </c>
      <c r="N21" s="77">
        <v>91102.8</v>
      </c>
      <c r="O21" s="93">
        <v>13.5</v>
      </c>
      <c r="P21" s="91">
        <v>105114</v>
      </c>
      <c r="Q21" s="93">
        <v>13.9</v>
      </c>
      <c r="R21" s="91">
        <v>97352.5</v>
      </c>
      <c r="S21" s="93">
        <v>11</v>
      </c>
      <c r="T21" s="91">
        <v>72978.399999999994</v>
      </c>
      <c r="U21" s="93">
        <v>9.8000000000000007</v>
      </c>
      <c r="V21" s="91">
        <v>69406.600000000006</v>
      </c>
      <c r="W21" s="93">
        <v>8.1</v>
      </c>
      <c r="X21" s="91">
        <v>72270.3</v>
      </c>
      <c r="Y21" s="93">
        <v>7.4</v>
      </c>
      <c r="Z21" s="91">
        <v>82463.8</v>
      </c>
      <c r="AA21" s="93">
        <v>7.7</v>
      </c>
      <c r="AB21" s="223">
        <v>87499</v>
      </c>
      <c r="AC21" s="220">
        <v>7.2</v>
      </c>
    </row>
  </sheetData>
  <mergeCells count="1">
    <mergeCell ref="A3:AC3"/>
  </mergeCells>
  <phoneticPr fontId="22" type="noConversion"/>
  <pageMargins left="0.59055118110236227" right="0.59055118110236227" top="1.1811023622047245" bottom="0.78740157480314965" header="0.31496062992125984" footer="0.31496062992125984"/>
  <pageSetup paperSize="9" scale="9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17"/>
  <sheetViews>
    <sheetView topLeftCell="A7" workbookViewId="0">
      <selection activeCell="S27" sqref="S27"/>
    </sheetView>
  </sheetViews>
  <sheetFormatPr defaultRowHeight="12.75" x14ac:dyDescent="0.2"/>
  <cols>
    <col min="15" max="15" width="0" hidden="1" customWidth="1"/>
  </cols>
  <sheetData>
    <row r="1" spans="1:15" x14ac:dyDescent="0.2">
      <c r="A1" s="148" t="s">
        <v>649</v>
      </c>
    </row>
    <row r="2" spans="1:15" x14ac:dyDescent="0.2">
      <c r="B2" t="s">
        <v>9</v>
      </c>
      <c r="C2" t="s">
        <v>10</v>
      </c>
      <c r="D2" t="s">
        <v>11</v>
      </c>
      <c r="E2" t="s">
        <v>12</v>
      </c>
      <c r="F2" t="s">
        <v>13</v>
      </c>
      <c r="G2" t="s">
        <v>208</v>
      </c>
      <c r="H2" t="s">
        <v>14</v>
      </c>
      <c r="I2" t="s">
        <v>15</v>
      </c>
      <c r="J2" t="s">
        <v>16</v>
      </c>
      <c r="K2" t="s">
        <v>17</v>
      </c>
      <c r="L2" t="s">
        <v>18</v>
      </c>
      <c r="M2" t="s">
        <v>592</v>
      </c>
      <c r="N2" t="s">
        <v>593</v>
      </c>
    </row>
    <row r="3" spans="1:15" hidden="1" x14ac:dyDescent="0.2">
      <c r="A3" t="s">
        <v>0</v>
      </c>
      <c r="B3">
        <v>8.8000000000000007</v>
      </c>
      <c r="C3">
        <v>0</v>
      </c>
      <c r="D3">
        <v>0</v>
      </c>
      <c r="E3">
        <v>3.7</v>
      </c>
      <c r="F3">
        <v>6.9</v>
      </c>
      <c r="H3">
        <v>38.700000000000003</v>
      </c>
      <c r="I3">
        <v>2.6</v>
      </c>
      <c r="J3">
        <v>0.6</v>
      </c>
      <c r="K3">
        <v>17.5</v>
      </c>
      <c r="L3">
        <v>0</v>
      </c>
      <c r="N3">
        <v>21.2</v>
      </c>
      <c r="O3">
        <f t="shared" ref="O3:O17" si="0">SUM(B3:N3)</f>
        <v>100.00000000000001</v>
      </c>
    </row>
    <row r="4" spans="1:15" hidden="1" x14ac:dyDescent="0.2">
      <c r="A4" t="s">
        <v>1</v>
      </c>
      <c r="B4">
        <v>7.8</v>
      </c>
      <c r="C4">
        <v>0.2</v>
      </c>
      <c r="D4">
        <v>0.4</v>
      </c>
      <c r="E4">
        <v>3.6</v>
      </c>
      <c r="F4">
        <v>13.2</v>
      </c>
      <c r="H4">
        <v>38.700000000000003</v>
      </c>
      <c r="I4">
        <v>3.4</v>
      </c>
      <c r="J4">
        <v>2.2000000000000002</v>
      </c>
      <c r="K4">
        <v>16.3</v>
      </c>
      <c r="L4">
        <v>0.4</v>
      </c>
      <c r="M4">
        <v>0</v>
      </c>
      <c r="N4">
        <v>13.8</v>
      </c>
      <c r="O4">
        <f t="shared" si="0"/>
        <v>100.00000000000001</v>
      </c>
    </row>
    <row r="5" spans="1:15" hidden="1" x14ac:dyDescent="0.2">
      <c r="A5" t="s">
        <v>39</v>
      </c>
      <c r="B5">
        <v>7.7</v>
      </c>
      <c r="C5">
        <v>0.2</v>
      </c>
      <c r="D5">
        <v>0.5</v>
      </c>
      <c r="E5">
        <v>4.4000000000000004</v>
      </c>
      <c r="F5">
        <v>11</v>
      </c>
      <c r="H5">
        <v>43.8</v>
      </c>
      <c r="I5">
        <v>4.4000000000000004</v>
      </c>
      <c r="J5">
        <v>0.3</v>
      </c>
      <c r="K5">
        <v>16.5</v>
      </c>
      <c r="L5">
        <v>0.8</v>
      </c>
      <c r="M5">
        <v>0</v>
      </c>
      <c r="N5">
        <v>10.4</v>
      </c>
      <c r="O5">
        <f t="shared" si="0"/>
        <v>100</v>
      </c>
    </row>
    <row r="6" spans="1:15" hidden="1" x14ac:dyDescent="0.2">
      <c r="A6" t="s">
        <v>43</v>
      </c>
      <c r="B6">
        <v>6.5</v>
      </c>
      <c r="C6">
        <v>0.2</v>
      </c>
      <c r="D6">
        <v>0.3</v>
      </c>
      <c r="E6">
        <v>3.7</v>
      </c>
      <c r="F6">
        <v>12.1</v>
      </c>
      <c r="H6">
        <v>47.3</v>
      </c>
      <c r="I6">
        <v>7.5</v>
      </c>
      <c r="J6">
        <v>0.1</v>
      </c>
      <c r="K6">
        <v>16.899999999999999</v>
      </c>
      <c r="L6">
        <v>0.6</v>
      </c>
      <c r="M6">
        <v>0</v>
      </c>
      <c r="N6">
        <v>4.8</v>
      </c>
      <c r="O6">
        <f t="shared" si="0"/>
        <v>99.999999999999986</v>
      </c>
    </row>
    <row r="7" spans="1:15" x14ac:dyDescent="0.2">
      <c r="A7" t="s">
        <v>75</v>
      </c>
      <c r="B7">
        <v>6.2</v>
      </c>
      <c r="C7">
        <v>0.2</v>
      </c>
      <c r="D7">
        <v>0.2</v>
      </c>
      <c r="E7">
        <v>3.6</v>
      </c>
      <c r="F7">
        <v>7.9</v>
      </c>
      <c r="G7">
        <v>0</v>
      </c>
      <c r="H7">
        <v>53.1</v>
      </c>
      <c r="I7">
        <v>7.1</v>
      </c>
      <c r="J7">
        <v>0</v>
      </c>
      <c r="K7">
        <v>14.9</v>
      </c>
      <c r="L7">
        <v>0.48</v>
      </c>
      <c r="M7">
        <v>0.02</v>
      </c>
      <c r="N7">
        <v>6.3</v>
      </c>
      <c r="O7">
        <f t="shared" si="0"/>
        <v>100</v>
      </c>
    </row>
    <row r="8" spans="1:15" x14ac:dyDescent="0.2">
      <c r="A8" t="s">
        <v>89</v>
      </c>
      <c r="B8">
        <v>7.1</v>
      </c>
      <c r="C8">
        <v>0.2</v>
      </c>
      <c r="D8">
        <v>0.2</v>
      </c>
      <c r="E8">
        <v>5.2</v>
      </c>
      <c r="F8">
        <v>13.8</v>
      </c>
      <c r="G8">
        <v>0</v>
      </c>
      <c r="H8">
        <v>54.7</v>
      </c>
      <c r="I8">
        <v>7.4</v>
      </c>
      <c r="J8">
        <v>0.1</v>
      </c>
      <c r="K8">
        <v>5.6</v>
      </c>
      <c r="L8">
        <v>0.5</v>
      </c>
      <c r="M8">
        <v>0</v>
      </c>
      <c r="N8">
        <v>5.2</v>
      </c>
      <c r="O8">
        <f t="shared" si="0"/>
        <v>100</v>
      </c>
    </row>
    <row r="9" spans="1:15" x14ac:dyDescent="0.2">
      <c r="A9" t="s">
        <v>105</v>
      </c>
      <c r="B9">
        <v>6.9</v>
      </c>
      <c r="C9">
        <v>0.2</v>
      </c>
      <c r="D9">
        <v>0.2</v>
      </c>
      <c r="E9">
        <v>5.3</v>
      </c>
      <c r="F9">
        <v>10.3</v>
      </c>
      <c r="G9">
        <v>0</v>
      </c>
      <c r="H9">
        <v>55.7</v>
      </c>
      <c r="I9">
        <v>7.7</v>
      </c>
      <c r="J9">
        <v>0.1</v>
      </c>
      <c r="K9">
        <v>5.9</v>
      </c>
      <c r="L9">
        <v>0.7</v>
      </c>
      <c r="M9">
        <v>0</v>
      </c>
      <c r="N9">
        <v>7</v>
      </c>
      <c r="O9">
        <f t="shared" si="0"/>
        <v>100.00000000000001</v>
      </c>
    </row>
    <row r="10" spans="1:15" x14ac:dyDescent="0.2">
      <c r="A10" s="5" t="s">
        <v>156</v>
      </c>
      <c r="B10">
        <v>6.1</v>
      </c>
      <c r="C10">
        <v>0.2</v>
      </c>
      <c r="D10">
        <v>0.2</v>
      </c>
      <c r="E10">
        <v>3.7</v>
      </c>
      <c r="F10">
        <v>7.4</v>
      </c>
      <c r="G10">
        <v>0</v>
      </c>
      <c r="H10">
        <v>54.3</v>
      </c>
      <c r="I10">
        <v>8.3000000000000007</v>
      </c>
      <c r="J10">
        <v>0</v>
      </c>
      <c r="K10">
        <v>5.7</v>
      </c>
      <c r="L10">
        <v>0.6</v>
      </c>
      <c r="M10">
        <v>0</v>
      </c>
      <c r="N10">
        <v>13.5</v>
      </c>
      <c r="O10">
        <f t="shared" si="0"/>
        <v>100</v>
      </c>
    </row>
    <row r="11" spans="1:15" x14ac:dyDescent="0.2">
      <c r="A11" t="s">
        <v>209</v>
      </c>
      <c r="B11">
        <v>6.7</v>
      </c>
      <c r="C11">
        <v>0.2</v>
      </c>
      <c r="D11">
        <v>0.2</v>
      </c>
      <c r="E11">
        <v>5.4</v>
      </c>
      <c r="F11">
        <v>5.0999999999999996</v>
      </c>
      <c r="G11">
        <v>0.7</v>
      </c>
      <c r="H11">
        <v>49.9</v>
      </c>
      <c r="I11">
        <v>9.3000000000000007</v>
      </c>
      <c r="J11">
        <v>0</v>
      </c>
      <c r="K11">
        <v>6.7</v>
      </c>
      <c r="L11">
        <v>1.9</v>
      </c>
      <c r="M11">
        <v>0</v>
      </c>
      <c r="N11">
        <v>13.9</v>
      </c>
      <c r="O11">
        <f t="shared" si="0"/>
        <v>100.00000000000001</v>
      </c>
    </row>
    <row r="12" spans="1:15" x14ac:dyDescent="0.2">
      <c r="A12" t="s">
        <v>239</v>
      </c>
      <c r="B12">
        <v>7.2</v>
      </c>
      <c r="C12">
        <v>0.2</v>
      </c>
      <c r="D12">
        <v>1.1000000000000001</v>
      </c>
      <c r="E12">
        <v>6.9</v>
      </c>
      <c r="F12">
        <v>5.8</v>
      </c>
      <c r="G12">
        <v>0.2</v>
      </c>
      <c r="H12">
        <v>47.8</v>
      </c>
      <c r="I12">
        <v>8.4</v>
      </c>
      <c r="J12">
        <v>0.1</v>
      </c>
      <c r="K12">
        <v>9</v>
      </c>
      <c r="L12">
        <v>2.2999999999999998</v>
      </c>
      <c r="M12">
        <v>0</v>
      </c>
      <c r="N12">
        <v>11</v>
      </c>
      <c r="O12">
        <f t="shared" si="0"/>
        <v>99.999999999999986</v>
      </c>
    </row>
    <row r="13" spans="1:15" x14ac:dyDescent="0.2">
      <c r="A13" t="s">
        <v>249</v>
      </c>
      <c r="B13">
        <v>11.7</v>
      </c>
      <c r="C13">
        <v>0.3</v>
      </c>
      <c r="D13">
        <v>0.3</v>
      </c>
      <c r="E13">
        <v>7.2</v>
      </c>
      <c r="F13">
        <v>3.6</v>
      </c>
      <c r="G13">
        <v>0.1</v>
      </c>
      <c r="H13">
        <v>53.2</v>
      </c>
      <c r="I13">
        <v>7.6</v>
      </c>
      <c r="J13">
        <v>0</v>
      </c>
      <c r="K13">
        <v>3.9</v>
      </c>
      <c r="L13">
        <v>2.2999999999999998</v>
      </c>
      <c r="M13">
        <v>0</v>
      </c>
      <c r="N13">
        <v>9.8000000000000007</v>
      </c>
      <c r="O13">
        <f t="shared" si="0"/>
        <v>100</v>
      </c>
    </row>
    <row r="14" spans="1:15" x14ac:dyDescent="0.2">
      <c r="A14" t="s">
        <v>270</v>
      </c>
      <c r="B14">
        <v>10.9</v>
      </c>
      <c r="C14">
        <v>0.3</v>
      </c>
      <c r="D14">
        <v>0.3</v>
      </c>
      <c r="E14">
        <v>4.5999999999999996</v>
      </c>
      <c r="F14">
        <v>11.9</v>
      </c>
      <c r="G14">
        <v>0.3</v>
      </c>
      <c r="H14">
        <v>51.7</v>
      </c>
      <c r="I14">
        <v>7.1</v>
      </c>
      <c r="J14">
        <v>0.1</v>
      </c>
      <c r="K14">
        <v>2</v>
      </c>
      <c r="L14">
        <v>2.7</v>
      </c>
      <c r="M14">
        <v>0</v>
      </c>
      <c r="N14">
        <v>8.1</v>
      </c>
      <c r="O14">
        <f t="shared" si="0"/>
        <v>99.999999999999986</v>
      </c>
    </row>
    <row r="15" spans="1:15" x14ac:dyDescent="0.2">
      <c r="A15" s="148" t="s">
        <v>395</v>
      </c>
      <c r="B15">
        <v>10.9</v>
      </c>
      <c r="C15">
        <v>0.3</v>
      </c>
      <c r="D15">
        <v>0.2</v>
      </c>
      <c r="E15">
        <v>4.7</v>
      </c>
      <c r="F15">
        <v>12.2</v>
      </c>
      <c r="G15">
        <v>0.7</v>
      </c>
      <c r="H15">
        <v>51.8</v>
      </c>
      <c r="I15">
        <v>7.6</v>
      </c>
      <c r="J15">
        <v>0</v>
      </c>
      <c r="K15">
        <v>1.8</v>
      </c>
      <c r="L15">
        <v>2.4</v>
      </c>
      <c r="M15">
        <v>0</v>
      </c>
      <c r="N15">
        <v>7.4</v>
      </c>
      <c r="O15">
        <f t="shared" si="0"/>
        <v>100</v>
      </c>
    </row>
    <row r="16" spans="1:15" x14ac:dyDescent="0.2">
      <c r="A16" t="s">
        <v>538</v>
      </c>
      <c r="B16">
        <v>11.3</v>
      </c>
      <c r="C16">
        <v>0.3</v>
      </c>
      <c r="D16">
        <v>0.3</v>
      </c>
      <c r="E16">
        <v>3.9</v>
      </c>
      <c r="F16">
        <v>10.6</v>
      </c>
      <c r="G16">
        <v>1.1000000000000001</v>
      </c>
      <c r="H16">
        <v>51.7</v>
      </c>
      <c r="I16">
        <v>7.7</v>
      </c>
      <c r="J16">
        <v>0.1</v>
      </c>
      <c r="K16">
        <v>2.1</v>
      </c>
      <c r="L16">
        <v>3.2</v>
      </c>
      <c r="M16">
        <v>0</v>
      </c>
      <c r="N16">
        <v>7.7</v>
      </c>
      <c r="O16">
        <f t="shared" si="0"/>
        <v>100</v>
      </c>
    </row>
    <row r="17" spans="1:15" x14ac:dyDescent="0.2">
      <c r="A17" t="s">
        <v>648</v>
      </c>
      <c r="B17">
        <v>11.1</v>
      </c>
      <c r="C17">
        <v>0.3</v>
      </c>
      <c r="D17">
        <v>0.3</v>
      </c>
      <c r="E17">
        <v>4.5</v>
      </c>
      <c r="F17">
        <v>12.3</v>
      </c>
      <c r="G17">
        <v>1.1000000000000001</v>
      </c>
      <c r="H17">
        <v>50.4</v>
      </c>
      <c r="I17">
        <v>8.1</v>
      </c>
      <c r="J17">
        <v>0</v>
      </c>
      <c r="K17">
        <v>2</v>
      </c>
      <c r="L17">
        <v>2.5</v>
      </c>
      <c r="M17">
        <v>0</v>
      </c>
      <c r="N17">
        <v>7.2</v>
      </c>
      <c r="O17">
        <f t="shared" si="0"/>
        <v>99.8</v>
      </c>
    </row>
  </sheetData>
  <phoneticPr fontId="0" type="noConversion"/>
  <pageMargins left="0.74803149606299213" right="0.74803149606299213" top="0.98425196850393704" bottom="0.98425196850393704" header="0.51181102362204722" footer="0.51181102362204722"/>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K16"/>
  <sheetViews>
    <sheetView topLeftCell="A28" workbookViewId="0">
      <selection activeCell="AA30" sqref="AA30"/>
    </sheetView>
  </sheetViews>
  <sheetFormatPr defaultRowHeight="12.75" x14ac:dyDescent="0.2"/>
  <cols>
    <col min="8" max="8" width="0" hidden="1" customWidth="1"/>
  </cols>
  <sheetData>
    <row r="1" spans="1:11" x14ac:dyDescent="0.2">
      <c r="A1" s="12"/>
      <c r="B1" s="12" t="s">
        <v>2</v>
      </c>
      <c r="C1" s="12" t="s">
        <v>3</v>
      </c>
      <c r="D1" s="12" t="s">
        <v>396</v>
      </c>
      <c r="E1" s="12" t="s">
        <v>4</v>
      </c>
      <c r="F1" s="12" t="s">
        <v>5</v>
      </c>
      <c r="G1" s="12" t="s">
        <v>6</v>
      </c>
      <c r="H1" s="12" t="s">
        <v>7</v>
      </c>
      <c r="I1" s="12" t="s">
        <v>8</v>
      </c>
      <c r="J1" s="12" t="s">
        <v>106</v>
      </c>
      <c r="K1" s="12" t="s">
        <v>191</v>
      </c>
    </row>
    <row r="2" spans="1:11" hidden="1" x14ac:dyDescent="0.2">
      <c r="A2" s="12" t="s">
        <v>0</v>
      </c>
      <c r="B2" s="12">
        <f t="shared" ref="B2:B16" si="0">SUM(C2:K2)</f>
        <v>416</v>
      </c>
      <c r="C2" s="12">
        <v>4</v>
      </c>
      <c r="D2" s="12"/>
      <c r="E2" s="12">
        <v>66</v>
      </c>
      <c r="F2" s="12">
        <v>5</v>
      </c>
      <c r="G2" s="12">
        <v>160</v>
      </c>
      <c r="H2" s="12">
        <v>64</v>
      </c>
      <c r="I2" s="12">
        <v>29</v>
      </c>
      <c r="J2" s="12">
        <v>0</v>
      </c>
      <c r="K2" s="12">
        <v>88</v>
      </c>
    </row>
    <row r="3" spans="1:11" hidden="1" x14ac:dyDescent="0.2">
      <c r="A3" s="12" t="s">
        <v>1</v>
      </c>
      <c r="B3" s="12">
        <f t="shared" si="0"/>
        <v>503</v>
      </c>
      <c r="C3" s="12">
        <v>4</v>
      </c>
      <c r="D3" s="12"/>
      <c r="E3" s="12">
        <v>81</v>
      </c>
      <c r="F3" s="12">
        <v>6</v>
      </c>
      <c r="G3" s="12">
        <v>190</v>
      </c>
      <c r="H3" s="12">
        <v>71</v>
      </c>
      <c r="I3" s="12">
        <v>46</v>
      </c>
      <c r="J3" s="12">
        <v>0</v>
      </c>
      <c r="K3" s="12">
        <v>105</v>
      </c>
    </row>
    <row r="4" spans="1:11" hidden="1" x14ac:dyDescent="0.2">
      <c r="A4" s="12" t="s">
        <v>39</v>
      </c>
      <c r="B4" s="12">
        <f t="shared" si="0"/>
        <v>524</v>
      </c>
      <c r="C4" s="12">
        <v>4</v>
      </c>
      <c r="D4" s="12"/>
      <c r="E4" s="12">
        <v>79</v>
      </c>
      <c r="F4" s="12">
        <v>5</v>
      </c>
      <c r="G4" s="12">
        <v>227</v>
      </c>
      <c r="H4" s="12">
        <v>75</v>
      </c>
      <c r="I4" s="12">
        <v>41</v>
      </c>
      <c r="J4" s="12">
        <v>0</v>
      </c>
      <c r="K4" s="12">
        <v>93</v>
      </c>
    </row>
    <row r="5" spans="1:11" hidden="1" x14ac:dyDescent="0.2">
      <c r="A5" s="12" t="s">
        <v>43</v>
      </c>
      <c r="B5" s="12">
        <f t="shared" si="0"/>
        <v>547</v>
      </c>
      <c r="C5" s="12">
        <v>4</v>
      </c>
      <c r="D5" s="12"/>
      <c r="E5" s="12">
        <v>99</v>
      </c>
      <c r="F5" s="12">
        <v>6</v>
      </c>
      <c r="G5" s="12">
        <v>255</v>
      </c>
      <c r="H5" s="12">
        <v>81</v>
      </c>
      <c r="I5" s="12">
        <v>43</v>
      </c>
      <c r="J5" s="12">
        <v>0</v>
      </c>
      <c r="K5" s="12">
        <v>59</v>
      </c>
    </row>
    <row r="6" spans="1:11" hidden="1" x14ac:dyDescent="0.2">
      <c r="A6" s="12" t="s">
        <v>75</v>
      </c>
      <c r="B6" s="12">
        <f t="shared" si="0"/>
        <v>610</v>
      </c>
      <c r="C6" s="12">
        <v>4</v>
      </c>
      <c r="D6" s="12"/>
      <c r="E6" s="12">
        <v>107</v>
      </c>
      <c r="F6" s="12">
        <v>6</v>
      </c>
      <c r="G6" s="12">
        <v>316</v>
      </c>
      <c r="H6" s="12">
        <v>84</v>
      </c>
      <c r="I6" s="12">
        <v>44</v>
      </c>
      <c r="J6" s="12">
        <v>0</v>
      </c>
      <c r="K6" s="12">
        <v>49</v>
      </c>
    </row>
    <row r="7" spans="1:11" x14ac:dyDescent="0.2">
      <c r="A7" s="12" t="s">
        <v>89</v>
      </c>
      <c r="B7" s="12">
        <f t="shared" si="0"/>
        <v>546</v>
      </c>
      <c r="C7" s="12">
        <v>4</v>
      </c>
      <c r="D7" s="12">
        <v>0</v>
      </c>
      <c r="E7" s="12">
        <v>107</v>
      </c>
      <c r="F7" s="12">
        <v>5</v>
      </c>
      <c r="G7" s="12">
        <v>293</v>
      </c>
      <c r="H7" s="12">
        <v>22</v>
      </c>
      <c r="I7" s="12">
        <v>54</v>
      </c>
      <c r="J7" s="12">
        <v>0</v>
      </c>
      <c r="K7" s="12">
        <v>61</v>
      </c>
    </row>
    <row r="8" spans="1:11" ht="14.25" customHeight="1" x14ac:dyDescent="0.2">
      <c r="A8" s="12" t="s">
        <v>105</v>
      </c>
      <c r="B8" s="12">
        <f t="shared" si="0"/>
        <v>638</v>
      </c>
      <c r="C8" s="12">
        <v>4</v>
      </c>
      <c r="D8" s="12">
        <v>0</v>
      </c>
      <c r="E8" s="12">
        <v>130</v>
      </c>
      <c r="F8" s="12">
        <v>7</v>
      </c>
      <c r="G8" s="12">
        <v>348</v>
      </c>
      <c r="H8" s="12">
        <v>22</v>
      </c>
      <c r="I8" s="12">
        <v>48</v>
      </c>
      <c r="J8" s="12">
        <v>2</v>
      </c>
      <c r="K8" s="12">
        <v>77</v>
      </c>
    </row>
    <row r="9" spans="1:11" x14ac:dyDescent="0.2">
      <c r="A9" s="12" t="s">
        <v>156</v>
      </c>
      <c r="B9" s="12">
        <f t="shared" si="0"/>
        <v>675</v>
      </c>
      <c r="C9" s="12">
        <v>4</v>
      </c>
      <c r="D9" s="12">
        <v>0</v>
      </c>
      <c r="E9" s="12">
        <v>117</v>
      </c>
      <c r="F9" s="12">
        <v>6</v>
      </c>
      <c r="G9" s="12">
        <v>357</v>
      </c>
      <c r="H9" s="12">
        <v>26</v>
      </c>
      <c r="I9" s="12">
        <v>45</v>
      </c>
      <c r="J9" s="12">
        <v>7</v>
      </c>
      <c r="K9" s="12">
        <v>113</v>
      </c>
    </row>
    <row r="10" spans="1:11" x14ac:dyDescent="0.2">
      <c r="A10" s="12" t="s">
        <v>209</v>
      </c>
      <c r="B10" s="12">
        <f t="shared" si="0"/>
        <v>755</v>
      </c>
      <c r="C10" s="12">
        <v>4</v>
      </c>
      <c r="D10" s="12">
        <v>0</v>
      </c>
      <c r="E10" s="12">
        <v>155</v>
      </c>
      <c r="F10" s="12">
        <v>6</v>
      </c>
      <c r="G10" s="12">
        <v>374</v>
      </c>
      <c r="H10" s="12">
        <v>33</v>
      </c>
      <c r="I10" s="12">
        <v>41</v>
      </c>
      <c r="J10" s="12">
        <v>16</v>
      </c>
      <c r="K10" s="12">
        <v>126</v>
      </c>
    </row>
    <row r="11" spans="1:11" x14ac:dyDescent="0.2">
      <c r="A11" s="12" t="s">
        <v>239</v>
      </c>
      <c r="B11" s="12">
        <f t="shared" si="0"/>
        <v>882</v>
      </c>
      <c r="C11" s="12">
        <v>5</v>
      </c>
      <c r="D11" s="12">
        <v>0</v>
      </c>
      <c r="E11" s="12">
        <v>212</v>
      </c>
      <c r="F11" s="12">
        <v>6</v>
      </c>
      <c r="G11" s="12">
        <v>417</v>
      </c>
      <c r="H11" s="12">
        <v>39</v>
      </c>
      <c r="I11" s="12">
        <v>40</v>
      </c>
      <c r="J11" s="12">
        <v>27</v>
      </c>
      <c r="K11" s="12">
        <v>136</v>
      </c>
    </row>
    <row r="12" spans="1:11" x14ac:dyDescent="0.2">
      <c r="A12" s="12" t="s">
        <v>249</v>
      </c>
      <c r="B12" s="12">
        <f t="shared" si="0"/>
        <v>743</v>
      </c>
      <c r="C12" s="12">
        <v>6</v>
      </c>
      <c r="D12" s="12">
        <v>0</v>
      </c>
      <c r="E12" s="12">
        <v>199</v>
      </c>
      <c r="F12" s="12">
        <v>8</v>
      </c>
      <c r="G12" s="12">
        <v>393</v>
      </c>
      <c r="H12" s="12">
        <v>0</v>
      </c>
      <c r="I12" s="12">
        <v>23</v>
      </c>
      <c r="J12" s="12">
        <v>17</v>
      </c>
      <c r="K12" s="12">
        <v>97</v>
      </c>
    </row>
    <row r="13" spans="1:11" x14ac:dyDescent="0.2">
      <c r="A13" s="12" t="s">
        <v>270</v>
      </c>
      <c r="B13" s="12">
        <f t="shared" si="0"/>
        <v>853</v>
      </c>
      <c r="C13" s="12">
        <v>6</v>
      </c>
      <c r="D13" s="12">
        <v>0</v>
      </c>
      <c r="E13" s="12">
        <v>203</v>
      </c>
      <c r="F13" s="12">
        <v>9</v>
      </c>
      <c r="G13" s="12">
        <v>438</v>
      </c>
      <c r="H13" s="12">
        <v>0</v>
      </c>
      <c r="I13" s="12">
        <v>77</v>
      </c>
      <c r="J13" s="12">
        <v>9</v>
      </c>
      <c r="K13" s="12">
        <v>111</v>
      </c>
    </row>
    <row r="14" spans="1:11" x14ac:dyDescent="0.2">
      <c r="A14" s="12" t="s">
        <v>395</v>
      </c>
      <c r="B14" s="12">
        <f t="shared" si="0"/>
        <v>984</v>
      </c>
      <c r="C14" s="12">
        <v>6</v>
      </c>
      <c r="D14" s="12">
        <v>2</v>
      </c>
      <c r="E14" s="12">
        <v>254</v>
      </c>
      <c r="F14" s="12">
        <v>9</v>
      </c>
      <c r="G14" s="12">
        <v>508</v>
      </c>
      <c r="H14" s="12">
        <v>0</v>
      </c>
      <c r="I14" s="12">
        <v>117</v>
      </c>
      <c r="J14" s="12">
        <v>1</v>
      </c>
      <c r="K14" s="12">
        <v>87</v>
      </c>
    </row>
    <row r="15" spans="1:11" x14ac:dyDescent="0.2">
      <c r="A15" s="12" t="s">
        <v>538</v>
      </c>
      <c r="B15" s="12">
        <f t="shared" si="0"/>
        <v>1066</v>
      </c>
      <c r="C15" s="12">
        <v>6</v>
      </c>
      <c r="D15" s="12">
        <v>2</v>
      </c>
      <c r="E15" s="12">
        <v>299</v>
      </c>
      <c r="F15" s="12">
        <v>9</v>
      </c>
      <c r="G15" s="12">
        <v>546</v>
      </c>
      <c r="H15" s="12">
        <v>0</v>
      </c>
      <c r="I15" s="12">
        <v>106</v>
      </c>
      <c r="J15" s="12">
        <v>0</v>
      </c>
      <c r="K15" s="12">
        <v>98</v>
      </c>
    </row>
    <row r="16" spans="1:11" x14ac:dyDescent="0.2">
      <c r="A16" s="12" t="s">
        <v>648</v>
      </c>
      <c r="B16" s="12">
        <f t="shared" si="0"/>
        <v>1216</v>
      </c>
      <c r="C16" s="12">
        <v>7</v>
      </c>
      <c r="D16" s="12">
        <v>2</v>
      </c>
      <c r="E16" s="12">
        <v>347</v>
      </c>
      <c r="F16" s="12">
        <v>11</v>
      </c>
      <c r="G16" s="12">
        <v>603</v>
      </c>
      <c r="H16" s="12">
        <v>0</v>
      </c>
      <c r="I16" s="12">
        <v>148</v>
      </c>
      <c r="J16" s="12">
        <v>0</v>
      </c>
      <c r="K16" s="12">
        <v>98</v>
      </c>
    </row>
  </sheetData>
  <phoneticPr fontId="0" type="noConversion"/>
  <pageMargins left="0.74803149606299213" right="0.74803149606299213" top="0.98425196850393704" bottom="0.98425196850393704" header="0.51181102362204722" footer="0.51181102362204722"/>
  <pageSetup paperSize="9" fitToHeight="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E93"/>
  <sheetViews>
    <sheetView workbookViewId="0">
      <selection activeCell="B19" sqref="B19"/>
    </sheetView>
  </sheetViews>
  <sheetFormatPr defaultRowHeight="12.75" x14ac:dyDescent="0.2"/>
  <cols>
    <col min="1" max="1" width="67.85546875" style="70" customWidth="1"/>
    <col min="2" max="2" width="16.85546875" style="306" customWidth="1"/>
    <col min="3" max="3" width="16.28515625" style="306" customWidth="1"/>
    <col min="4" max="4" width="12.28515625" style="71" customWidth="1"/>
    <col min="5" max="5" width="18.85546875" style="1" customWidth="1"/>
    <col min="6" max="16384" width="9.140625" style="1"/>
  </cols>
  <sheetData>
    <row r="1" spans="1:5" ht="15.75" x14ac:dyDescent="0.25">
      <c r="E1" s="228" t="s">
        <v>924</v>
      </c>
    </row>
    <row r="2" spans="1:5" ht="15.75" x14ac:dyDescent="0.25">
      <c r="E2" s="228" t="s">
        <v>192</v>
      </c>
    </row>
    <row r="3" spans="1:5" ht="15.75" x14ac:dyDescent="0.2">
      <c r="A3" s="356" t="s">
        <v>650</v>
      </c>
      <c r="B3" s="356"/>
      <c r="C3" s="356"/>
      <c r="D3" s="356"/>
    </row>
    <row r="4" spans="1:5" x14ac:dyDescent="0.2">
      <c r="A4" s="72"/>
      <c r="B4" s="357"/>
      <c r="C4" s="357"/>
      <c r="D4" s="73"/>
    </row>
    <row r="5" spans="1:5" ht="103.5" customHeight="1" x14ac:dyDescent="0.2">
      <c r="A5" s="74" t="s">
        <v>197</v>
      </c>
      <c r="B5" s="307" t="s">
        <v>651</v>
      </c>
      <c r="C5" s="307" t="s">
        <v>652</v>
      </c>
      <c r="D5" s="80" t="s">
        <v>74</v>
      </c>
      <c r="E5" s="103" t="s">
        <v>236</v>
      </c>
    </row>
    <row r="6" spans="1:5" ht="26.25" x14ac:dyDescent="0.25">
      <c r="A6" s="75" t="s">
        <v>93</v>
      </c>
      <c r="B6" s="308">
        <f>B8+B10+B9</f>
        <v>109570875.73</v>
      </c>
      <c r="C6" s="308">
        <f>C8+C10+C9</f>
        <v>98962332.99000001</v>
      </c>
      <c r="D6" s="114">
        <f>C6/B6*100</f>
        <v>90.318099888020313</v>
      </c>
      <c r="E6" s="184" t="s">
        <v>539</v>
      </c>
    </row>
    <row r="7" spans="1:5" ht="15.75" x14ac:dyDescent="0.25">
      <c r="A7" s="76" t="s">
        <v>57</v>
      </c>
      <c r="B7" s="192"/>
      <c r="C7" s="192"/>
      <c r="D7" s="114"/>
      <c r="E7" s="104"/>
    </row>
    <row r="8" spans="1:5" ht="47.25" x14ac:dyDescent="0.4">
      <c r="A8" s="78" t="s">
        <v>269</v>
      </c>
      <c r="B8" s="309">
        <f>B19+B21+B23+B29+B31+B54+B56+B58+B70</f>
        <v>46712100</v>
      </c>
      <c r="C8" s="309">
        <f>C19+C21+C23+C29+C31+C54+C56+C58+C70</f>
        <v>46314186</v>
      </c>
      <c r="D8" s="124">
        <f>C8/B8*100</f>
        <v>99.148156473376275</v>
      </c>
      <c r="E8" s="104" t="s">
        <v>397</v>
      </c>
    </row>
    <row r="9" spans="1:5" ht="18" x14ac:dyDescent="0.4">
      <c r="A9" s="78" t="s">
        <v>653</v>
      </c>
      <c r="B9" s="309">
        <f>B25+B33+B34+B40+B60+B72+B73</f>
        <v>40511951.840000004</v>
      </c>
      <c r="C9" s="309">
        <f>C25+C33+C34+C40+C60+C72+C73</f>
        <v>38495125.350000001</v>
      </c>
      <c r="D9" s="124">
        <f>C9/B9*100</f>
        <v>95.021650652712665</v>
      </c>
      <c r="E9" s="104" t="s">
        <v>825</v>
      </c>
    </row>
    <row r="10" spans="1:5" ht="15.75" x14ac:dyDescent="0.25">
      <c r="A10" s="79" t="s">
        <v>58</v>
      </c>
      <c r="B10" s="192">
        <f>B13+B14+B15+B16+B17+B18+B20+B22+B24+B27+B28+B30+B32+B36+B38+B39+B42+B43+B44+B45+B46+B48+B49+B50+B51+B52+B53+B55+B57+B59+B62+B63+B64+B65+B66+B67+B68+B69+B71+B75+B76+B77+B78+B79+B80+B81</f>
        <v>22346823.890000001</v>
      </c>
      <c r="C10" s="192">
        <f>C13+C14+C15+C16+C17+C18+C20+C22+C24+C27+C28+C30+C32+C36+C38+C39+C42+C43+C44+C45+C46+C48+C49+C50+C51+C52+C53+C55+C57+C59+C62+C63+C64+C65+C66+C67+C68+C69+C71+C75+C76+C77+C78+C79+C80+C81</f>
        <v>14153021.640000002</v>
      </c>
      <c r="D10" s="115">
        <f t="shared" ref="D10:D77" si="0">C10/B10*100</f>
        <v>63.333481794400996</v>
      </c>
      <c r="E10" s="104" t="s">
        <v>398</v>
      </c>
    </row>
    <row r="11" spans="1:5" ht="15.75" x14ac:dyDescent="0.25">
      <c r="A11" s="76" t="s">
        <v>251</v>
      </c>
      <c r="B11" s="192"/>
      <c r="C11" s="192"/>
      <c r="D11" s="115"/>
      <c r="E11" s="104"/>
    </row>
    <row r="12" spans="1:5" ht="15.75" x14ac:dyDescent="0.25">
      <c r="A12" s="75" t="s">
        <v>107</v>
      </c>
      <c r="B12" s="308">
        <f>SUM(B13:B25)</f>
        <v>15307326.18</v>
      </c>
      <c r="C12" s="308">
        <f>SUM(C13:C25)</f>
        <v>15157310.16</v>
      </c>
      <c r="D12" s="114">
        <f t="shared" si="0"/>
        <v>99.01997240905466</v>
      </c>
      <c r="E12" s="104"/>
    </row>
    <row r="13" spans="1:5" ht="31.5" x14ac:dyDescent="0.25">
      <c r="A13" s="121" t="s">
        <v>679</v>
      </c>
      <c r="B13" s="192">
        <v>15891.85</v>
      </c>
      <c r="C13" s="192">
        <v>15891.85</v>
      </c>
      <c r="D13" s="115">
        <f t="shared" si="0"/>
        <v>100</v>
      </c>
      <c r="E13" s="104" t="s">
        <v>398</v>
      </c>
    </row>
    <row r="14" spans="1:5" ht="31.5" x14ac:dyDescent="0.25">
      <c r="A14" s="121" t="s">
        <v>678</v>
      </c>
      <c r="B14" s="192">
        <v>90000</v>
      </c>
      <c r="C14" s="192">
        <v>90000</v>
      </c>
      <c r="D14" s="115">
        <f t="shared" si="0"/>
        <v>100</v>
      </c>
      <c r="E14" s="104" t="s">
        <v>398</v>
      </c>
    </row>
    <row r="15" spans="1:5" ht="31.5" x14ac:dyDescent="0.25">
      <c r="A15" s="121" t="s">
        <v>675</v>
      </c>
      <c r="B15" s="192">
        <v>357200.21</v>
      </c>
      <c r="C15" s="192">
        <v>357200.21</v>
      </c>
      <c r="D15" s="115">
        <f t="shared" si="0"/>
        <v>100</v>
      </c>
      <c r="E15" s="104" t="s">
        <v>398</v>
      </c>
    </row>
    <row r="16" spans="1:5" ht="15.75" x14ac:dyDescent="0.25">
      <c r="A16" s="121" t="s">
        <v>677</v>
      </c>
      <c r="B16" s="192">
        <v>64682.53</v>
      </c>
      <c r="C16" s="192">
        <v>64682.53</v>
      </c>
      <c r="D16" s="115">
        <f t="shared" si="0"/>
        <v>100</v>
      </c>
      <c r="E16" s="104" t="s">
        <v>398</v>
      </c>
    </row>
    <row r="17" spans="1:5" ht="31.5" x14ac:dyDescent="0.25">
      <c r="A17" s="121" t="s">
        <v>680</v>
      </c>
      <c r="B17" s="192">
        <v>109000</v>
      </c>
      <c r="C17" s="192">
        <v>109000</v>
      </c>
      <c r="D17" s="115">
        <f t="shared" si="0"/>
        <v>100</v>
      </c>
      <c r="E17" s="104" t="s">
        <v>398</v>
      </c>
    </row>
    <row r="18" spans="1:5" ht="15.75" x14ac:dyDescent="0.25">
      <c r="A18" s="121" t="s">
        <v>676</v>
      </c>
      <c r="B18" s="192">
        <v>431817.44</v>
      </c>
      <c r="C18" s="192">
        <v>431817.44</v>
      </c>
      <c r="D18" s="115">
        <f t="shared" si="0"/>
        <v>100</v>
      </c>
      <c r="E18" s="104" t="s">
        <v>398</v>
      </c>
    </row>
    <row r="19" spans="1:5" ht="25.5" customHeight="1" x14ac:dyDescent="0.25">
      <c r="A19" s="358" t="s">
        <v>681</v>
      </c>
      <c r="B19" s="192">
        <v>3156600</v>
      </c>
      <c r="C19" s="192">
        <v>3156600</v>
      </c>
      <c r="D19" s="115">
        <f t="shared" si="0"/>
        <v>100</v>
      </c>
      <c r="E19" s="104" t="s">
        <v>397</v>
      </c>
    </row>
    <row r="20" spans="1:5" ht="15.75" x14ac:dyDescent="0.25">
      <c r="A20" s="359"/>
      <c r="B20" s="192">
        <v>31885.78</v>
      </c>
      <c r="C20" s="192">
        <v>31885.78</v>
      </c>
      <c r="D20" s="115">
        <f t="shared" si="0"/>
        <v>100</v>
      </c>
      <c r="E20" s="104" t="s">
        <v>399</v>
      </c>
    </row>
    <row r="21" spans="1:5" ht="15.75" x14ac:dyDescent="0.25">
      <c r="A21" s="358" t="s">
        <v>682</v>
      </c>
      <c r="B21" s="192">
        <v>7960800</v>
      </c>
      <c r="C21" s="192">
        <v>7960800</v>
      </c>
      <c r="D21" s="115">
        <f t="shared" si="0"/>
        <v>100</v>
      </c>
      <c r="E21" s="104" t="s">
        <v>397</v>
      </c>
    </row>
    <row r="22" spans="1:5" ht="15.75" x14ac:dyDescent="0.25">
      <c r="A22" s="359"/>
      <c r="B22" s="192">
        <v>80423.19</v>
      </c>
      <c r="C22" s="192">
        <v>80423.19</v>
      </c>
      <c r="D22" s="115">
        <f t="shared" si="0"/>
        <v>100</v>
      </c>
      <c r="E22" s="104" t="s">
        <v>399</v>
      </c>
    </row>
    <row r="23" spans="1:5" ht="25.5" customHeight="1" x14ac:dyDescent="0.25">
      <c r="A23" s="358" t="s">
        <v>683</v>
      </c>
      <c r="B23" s="192">
        <v>872400</v>
      </c>
      <c r="C23" s="192">
        <v>872300</v>
      </c>
      <c r="D23" s="115">
        <f t="shared" si="0"/>
        <v>99.988537368179735</v>
      </c>
      <c r="E23" s="104" t="s">
        <v>397</v>
      </c>
    </row>
    <row r="24" spans="1:5" ht="15.75" x14ac:dyDescent="0.25">
      <c r="A24" s="359"/>
      <c r="B24" s="192">
        <v>8950.6200000000008</v>
      </c>
      <c r="C24" s="192">
        <v>8950.6200000000008</v>
      </c>
      <c r="D24" s="115">
        <f t="shared" si="0"/>
        <v>100</v>
      </c>
      <c r="E24" s="104" t="s">
        <v>399</v>
      </c>
    </row>
    <row r="25" spans="1:5" ht="25.5" x14ac:dyDescent="0.25">
      <c r="A25" s="221" t="s">
        <v>706</v>
      </c>
      <c r="B25" s="192">
        <v>2127674.56</v>
      </c>
      <c r="C25" s="192">
        <v>1977758.54</v>
      </c>
      <c r="D25" s="115">
        <f t="shared" si="0"/>
        <v>92.953996686410534</v>
      </c>
      <c r="E25" s="104" t="s">
        <v>825</v>
      </c>
    </row>
    <row r="26" spans="1:5" ht="15.75" x14ac:dyDescent="0.25">
      <c r="A26" s="75" t="s">
        <v>108</v>
      </c>
      <c r="B26" s="308">
        <f>SUM(B27:B34)</f>
        <v>26603758.310000002</v>
      </c>
      <c r="C26" s="308">
        <f>SUM(C27:C34)</f>
        <v>25194880.869999997</v>
      </c>
      <c r="D26" s="114">
        <f t="shared" si="0"/>
        <v>94.704216511129459</v>
      </c>
      <c r="E26" s="104"/>
    </row>
    <row r="27" spans="1:5" ht="15.75" x14ac:dyDescent="0.25">
      <c r="A27" s="189" t="s">
        <v>684</v>
      </c>
      <c r="B27" s="192">
        <v>100000.03</v>
      </c>
      <c r="C27" s="192">
        <v>100000.03</v>
      </c>
      <c r="D27" s="115">
        <f t="shared" si="0"/>
        <v>100</v>
      </c>
      <c r="E27" s="104" t="s">
        <v>398</v>
      </c>
    </row>
    <row r="28" spans="1:5" ht="31.5" x14ac:dyDescent="0.25">
      <c r="A28" s="121" t="s">
        <v>685</v>
      </c>
      <c r="B28" s="192">
        <v>229000</v>
      </c>
      <c r="C28" s="192">
        <v>229000</v>
      </c>
      <c r="D28" s="115">
        <f t="shared" si="0"/>
        <v>100</v>
      </c>
      <c r="E28" s="104" t="s">
        <v>398</v>
      </c>
    </row>
    <row r="29" spans="1:5" ht="31.5" customHeight="1" x14ac:dyDescent="0.25">
      <c r="A29" s="354" t="s">
        <v>686</v>
      </c>
      <c r="B29" s="192">
        <v>4897258</v>
      </c>
      <c r="C29" s="192">
        <v>4897258</v>
      </c>
      <c r="D29" s="115">
        <f t="shared" si="0"/>
        <v>100</v>
      </c>
      <c r="E29" s="104" t="s">
        <v>397</v>
      </c>
    </row>
    <row r="30" spans="1:5" ht="15.75" x14ac:dyDescent="0.25">
      <c r="A30" s="355"/>
      <c r="B30" s="192">
        <v>49468.1</v>
      </c>
      <c r="C30" s="192">
        <v>49468.1</v>
      </c>
      <c r="D30" s="115">
        <f t="shared" si="0"/>
        <v>100</v>
      </c>
      <c r="E30" s="104" t="s">
        <v>399</v>
      </c>
    </row>
    <row r="31" spans="1:5" ht="31.5" customHeight="1" x14ac:dyDescent="0.25">
      <c r="A31" s="354" t="s">
        <v>687</v>
      </c>
      <c r="B31" s="192">
        <v>1332942</v>
      </c>
      <c r="C31" s="192">
        <v>1332800</v>
      </c>
      <c r="D31" s="115">
        <f t="shared" si="0"/>
        <v>99.989346873307312</v>
      </c>
      <c r="E31" s="104" t="s">
        <v>397</v>
      </c>
    </row>
    <row r="32" spans="1:5" ht="15.75" x14ac:dyDescent="0.25">
      <c r="A32" s="355"/>
      <c r="B32" s="192">
        <v>13541.95</v>
      </c>
      <c r="C32" s="192">
        <v>13471.42</v>
      </c>
      <c r="D32" s="115">
        <f t="shared" si="0"/>
        <v>99.479173974206077</v>
      </c>
      <c r="E32" s="104" t="s">
        <v>399</v>
      </c>
    </row>
    <row r="33" spans="1:5" ht="31.5" x14ac:dyDescent="0.25">
      <c r="A33" s="121" t="s">
        <v>688</v>
      </c>
      <c r="B33" s="192">
        <v>9994433.75</v>
      </c>
      <c r="C33" s="192">
        <v>9769338.1699999999</v>
      </c>
      <c r="D33" s="115">
        <f t="shared" si="0"/>
        <v>97.747790563922649</v>
      </c>
      <c r="E33" s="104" t="s">
        <v>825</v>
      </c>
    </row>
    <row r="34" spans="1:5" ht="31.5" x14ac:dyDescent="0.25">
      <c r="A34" s="79" t="s">
        <v>689</v>
      </c>
      <c r="B34" s="192">
        <v>9987114.4800000004</v>
      </c>
      <c r="C34" s="192">
        <v>8803545.1500000004</v>
      </c>
      <c r="D34" s="115">
        <f t="shared" si="0"/>
        <v>88.149036116786363</v>
      </c>
      <c r="E34" s="104" t="s">
        <v>825</v>
      </c>
    </row>
    <row r="35" spans="1:5" ht="15.75" x14ac:dyDescent="0.25">
      <c r="A35" s="75" t="s">
        <v>267</v>
      </c>
      <c r="B35" s="308">
        <f>SUM(B36:B36)</f>
        <v>468686.44</v>
      </c>
      <c r="C35" s="308">
        <f>SUM(C36:C36)</f>
        <v>468686.44</v>
      </c>
      <c r="D35" s="114">
        <f t="shared" si="0"/>
        <v>100</v>
      </c>
      <c r="E35" s="117"/>
    </row>
    <row r="36" spans="1:5" ht="15.75" x14ac:dyDescent="0.25">
      <c r="A36" s="121" t="s">
        <v>698</v>
      </c>
      <c r="B36" s="192">
        <v>468686.44</v>
      </c>
      <c r="C36" s="192">
        <v>468686.44</v>
      </c>
      <c r="D36" s="115">
        <f t="shared" si="0"/>
        <v>100</v>
      </c>
      <c r="E36" s="117" t="s">
        <v>398</v>
      </c>
    </row>
    <row r="37" spans="1:5" ht="15.75" x14ac:dyDescent="0.25">
      <c r="A37" s="75" t="s">
        <v>22</v>
      </c>
      <c r="B37" s="308">
        <f>SUM(B38:B40)</f>
        <v>3425145.18</v>
      </c>
      <c r="C37" s="308">
        <f>SUM(C38:C40)</f>
        <v>3425145.18</v>
      </c>
      <c r="D37" s="114">
        <f t="shared" si="0"/>
        <v>100</v>
      </c>
      <c r="E37" s="104"/>
    </row>
    <row r="38" spans="1:5" ht="47.25" x14ac:dyDescent="0.25">
      <c r="A38" s="79" t="s">
        <v>696</v>
      </c>
      <c r="B38" s="192">
        <v>443016.25</v>
      </c>
      <c r="C38" s="192">
        <v>443016.25</v>
      </c>
      <c r="D38" s="115">
        <f t="shared" si="0"/>
        <v>100</v>
      </c>
      <c r="E38" s="123" t="s">
        <v>398</v>
      </c>
    </row>
    <row r="39" spans="1:5" ht="31.5" x14ac:dyDescent="0.25">
      <c r="A39" s="121" t="s">
        <v>695</v>
      </c>
      <c r="B39" s="192">
        <v>159000</v>
      </c>
      <c r="C39" s="192">
        <v>159000</v>
      </c>
      <c r="D39" s="115">
        <f t="shared" si="0"/>
        <v>100</v>
      </c>
      <c r="E39" s="123" t="s">
        <v>398</v>
      </c>
    </row>
    <row r="40" spans="1:5" ht="47.25" x14ac:dyDescent="0.25">
      <c r="A40" s="187" t="s">
        <v>697</v>
      </c>
      <c r="B40" s="192">
        <v>2823128.93</v>
      </c>
      <c r="C40" s="192">
        <v>2823128.93</v>
      </c>
      <c r="D40" s="115">
        <f t="shared" si="0"/>
        <v>100</v>
      </c>
      <c r="E40" s="104" t="s">
        <v>825</v>
      </c>
    </row>
    <row r="41" spans="1:5" ht="15.75" x14ac:dyDescent="0.25">
      <c r="A41" s="75" t="s">
        <v>20</v>
      </c>
      <c r="B41" s="308">
        <f>SUM(B42:B46)</f>
        <v>955979.67999999993</v>
      </c>
      <c r="C41" s="308">
        <f>SUM(C42:C46)</f>
        <v>955979.67999999993</v>
      </c>
      <c r="D41" s="114">
        <f t="shared" si="0"/>
        <v>100</v>
      </c>
      <c r="E41" s="104"/>
    </row>
    <row r="42" spans="1:5" ht="31.5" x14ac:dyDescent="0.25">
      <c r="A42" s="79" t="s">
        <v>693</v>
      </c>
      <c r="B42" s="192">
        <v>94076.08</v>
      </c>
      <c r="C42" s="192">
        <v>94076.08</v>
      </c>
      <c r="D42" s="115">
        <f>C42/B42*100</f>
        <v>100</v>
      </c>
      <c r="E42" s="104" t="s">
        <v>398</v>
      </c>
    </row>
    <row r="43" spans="1:5" ht="31.5" x14ac:dyDescent="0.25">
      <c r="A43" s="79" t="s">
        <v>694</v>
      </c>
      <c r="B43" s="192">
        <v>101664.91</v>
      </c>
      <c r="C43" s="192">
        <v>101664.91</v>
      </c>
      <c r="D43" s="115">
        <f t="shared" ref="D43:D46" si="1">C43/B43*100</f>
        <v>100</v>
      </c>
      <c r="E43" s="104" t="s">
        <v>398</v>
      </c>
    </row>
    <row r="44" spans="1:5" ht="31.5" x14ac:dyDescent="0.25">
      <c r="A44" s="79" t="s">
        <v>691</v>
      </c>
      <c r="B44" s="192">
        <v>179110.36</v>
      </c>
      <c r="C44" s="192">
        <v>179110.36</v>
      </c>
      <c r="D44" s="115">
        <f t="shared" si="1"/>
        <v>100</v>
      </c>
      <c r="E44" s="104" t="s">
        <v>398</v>
      </c>
    </row>
    <row r="45" spans="1:5" ht="47.25" x14ac:dyDescent="0.25">
      <c r="A45" s="121" t="s">
        <v>690</v>
      </c>
      <c r="B45" s="192">
        <v>301628.33</v>
      </c>
      <c r="C45" s="192">
        <v>301628.33</v>
      </c>
      <c r="D45" s="115">
        <f t="shared" si="1"/>
        <v>100</v>
      </c>
      <c r="E45" s="104" t="s">
        <v>398</v>
      </c>
    </row>
    <row r="46" spans="1:5" ht="31.5" x14ac:dyDescent="0.25">
      <c r="A46" s="79" t="s">
        <v>692</v>
      </c>
      <c r="B46" s="192">
        <v>279500</v>
      </c>
      <c r="C46" s="192">
        <v>279500</v>
      </c>
      <c r="D46" s="115">
        <f t="shared" si="1"/>
        <v>100</v>
      </c>
      <c r="E46" s="104" t="s">
        <v>398</v>
      </c>
    </row>
    <row r="47" spans="1:5" ht="15.75" x14ac:dyDescent="0.25">
      <c r="A47" s="75" t="s">
        <v>21</v>
      </c>
      <c r="B47" s="308">
        <f>SUM(B48:B60)</f>
        <v>33135062.059999999</v>
      </c>
      <c r="C47" s="308">
        <f>SUM(C48:C60)</f>
        <v>32522826.189999998</v>
      </c>
      <c r="D47" s="114">
        <f t="shared" si="0"/>
        <v>98.152302027105364</v>
      </c>
      <c r="E47" s="104"/>
    </row>
    <row r="48" spans="1:5" ht="15.75" x14ac:dyDescent="0.25">
      <c r="A48" s="121" t="s">
        <v>657</v>
      </c>
      <c r="B48" s="192">
        <v>37102.33</v>
      </c>
      <c r="C48" s="192">
        <v>37102.33</v>
      </c>
      <c r="D48" s="115">
        <f t="shared" si="0"/>
        <v>100</v>
      </c>
      <c r="E48" s="123" t="s">
        <v>398</v>
      </c>
    </row>
    <row r="49" spans="1:5" ht="31.5" x14ac:dyDescent="0.25">
      <c r="A49" s="121" t="s">
        <v>655</v>
      </c>
      <c r="B49" s="192">
        <v>150000</v>
      </c>
      <c r="C49" s="192">
        <v>150000</v>
      </c>
      <c r="D49" s="115">
        <f t="shared" si="0"/>
        <v>100</v>
      </c>
      <c r="E49" s="123" t="s">
        <v>398</v>
      </c>
    </row>
    <row r="50" spans="1:5" ht="31.5" x14ac:dyDescent="0.25">
      <c r="A50" s="121" t="s">
        <v>656</v>
      </c>
      <c r="B50" s="192">
        <v>169500</v>
      </c>
      <c r="C50" s="192">
        <v>169500</v>
      </c>
      <c r="D50" s="115">
        <f t="shared" si="0"/>
        <v>100</v>
      </c>
      <c r="E50" s="123" t="s">
        <v>398</v>
      </c>
    </row>
    <row r="51" spans="1:5" ht="31.5" x14ac:dyDescent="0.25">
      <c r="A51" s="121" t="s">
        <v>654</v>
      </c>
      <c r="B51" s="192">
        <v>32000</v>
      </c>
      <c r="C51" s="192">
        <v>32000</v>
      </c>
      <c r="D51" s="115">
        <f t="shared" si="0"/>
        <v>100</v>
      </c>
      <c r="E51" s="123" t="s">
        <v>398</v>
      </c>
    </row>
    <row r="52" spans="1:5" ht="31.5" x14ac:dyDescent="0.25">
      <c r="A52" s="121" t="s">
        <v>658</v>
      </c>
      <c r="B52" s="192">
        <v>180000</v>
      </c>
      <c r="C52" s="192">
        <v>180000</v>
      </c>
      <c r="D52" s="115">
        <f t="shared" si="0"/>
        <v>100</v>
      </c>
      <c r="E52" s="123" t="s">
        <v>398</v>
      </c>
    </row>
    <row r="53" spans="1:5" ht="15.75" x14ac:dyDescent="0.25">
      <c r="A53" s="79" t="s">
        <v>659</v>
      </c>
      <c r="B53" s="192">
        <v>82300</v>
      </c>
      <c r="C53" s="192">
        <v>82300</v>
      </c>
      <c r="D53" s="115">
        <f t="shared" si="0"/>
        <v>100</v>
      </c>
      <c r="E53" s="123" t="s">
        <v>398</v>
      </c>
    </row>
    <row r="54" spans="1:5" ht="47.25" customHeight="1" x14ac:dyDescent="0.25">
      <c r="A54" s="360" t="s">
        <v>661</v>
      </c>
      <c r="B54" s="192">
        <v>18785300</v>
      </c>
      <c r="C54" s="192">
        <v>18418754</v>
      </c>
      <c r="D54" s="115">
        <f t="shared" si="0"/>
        <v>98.048761531623128</v>
      </c>
      <c r="E54" s="123" t="s">
        <v>397</v>
      </c>
    </row>
    <row r="55" spans="1:5" ht="15.75" x14ac:dyDescent="0.25">
      <c r="A55" s="361"/>
      <c r="B55" s="192">
        <v>189841.32</v>
      </c>
      <c r="C55" s="192">
        <v>186048.91</v>
      </c>
      <c r="D55" s="115">
        <f t="shared" si="0"/>
        <v>98.002326363933832</v>
      </c>
      <c r="E55" s="123" t="s">
        <v>399</v>
      </c>
    </row>
    <row r="56" spans="1:5" ht="31.5" customHeight="1" x14ac:dyDescent="0.25">
      <c r="A56" s="360" t="s">
        <v>662</v>
      </c>
      <c r="B56" s="192">
        <v>2256164</v>
      </c>
      <c r="C56" s="192">
        <v>2256164</v>
      </c>
      <c r="D56" s="115">
        <f t="shared" si="0"/>
        <v>100</v>
      </c>
      <c r="E56" s="123" t="s">
        <v>397</v>
      </c>
    </row>
    <row r="57" spans="1:5" ht="15.75" x14ac:dyDescent="0.25">
      <c r="A57" s="361"/>
      <c r="B57" s="192">
        <v>22864.28</v>
      </c>
      <c r="C57" s="192">
        <v>22790.26</v>
      </c>
      <c r="D57" s="115">
        <f t="shared" si="0"/>
        <v>99.676263586695057</v>
      </c>
      <c r="E57" s="123" t="s">
        <v>399</v>
      </c>
    </row>
    <row r="58" spans="1:5" ht="25.5" customHeight="1" x14ac:dyDescent="0.25">
      <c r="A58" s="358" t="s">
        <v>663</v>
      </c>
      <c r="B58" s="192">
        <v>1218236</v>
      </c>
      <c r="C58" s="192">
        <v>1218236</v>
      </c>
      <c r="D58" s="115">
        <f t="shared" si="0"/>
        <v>100</v>
      </c>
      <c r="E58" s="123" t="s">
        <v>397</v>
      </c>
    </row>
    <row r="59" spans="1:5" ht="15.75" x14ac:dyDescent="0.25">
      <c r="A59" s="359"/>
      <c r="B59" s="192">
        <v>12306.34</v>
      </c>
      <c r="C59" s="192">
        <v>12306.34</v>
      </c>
      <c r="D59" s="115">
        <f t="shared" si="0"/>
        <v>100</v>
      </c>
      <c r="E59" s="104" t="s">
        <v>399</v>
      </c>
    </row>
    <row r="60" spans="1:5" ht="47.25" x14ac:dyDescent="0.25">
      <c r="A60" s="189" t="s">
        <v>660</v>
      </c>
      <c r="B60" s="192">
        <v>9999447.7899999991</v>
      </c>
      <c r="C60" s="192">
        <v>9757624.3499999996</v>
      </c>
      <c r="D60" s="115">
        <f t="shared" si="0"/>
        <v>97.581632055303729</v>
      </c>
      <c r="E60" s="104" t="s">
        <v>825</v>
      </c>
    </row>
    <row r="61" spans="1:5" ht="15.75" x14ac:dyDescent="0.25">
      <c r="A61" s="75" t="s">
        <v>109</v>
      </c>
      <c r="B61" s="308">
        <f>SUM(B62:B73)</f>
        <v>13767523.09</v>
      </c>
      <c r="C61" s="308">
        <f>SUM(C62:C73)</f>
        <v>13519624.01</v>
      </c>
      <c r="D61" s="114">
        <f t="shared" si="0"/>
        <v>98.199392306230735</v>
      </c>
      <c r="E61" s="104"/>
    </row>
    <row r="62" spans="1:5" ht="47.25" x14ac:dyDescent="0.25">
      <c r="A62" s="121" t="s">
        <v>669</v>
      </c>
      <c r="B62" s="192">
        <v>46862.67</v>
      </c>
      <c r="C62" s="192">
        <v>46862.67</v>
      </c>
      <c r="D62" s="115">
        <f t="shared" si="0"/>
        <v>100</v>
      </c>
      <c r="E62" s="184" t="s">
        <v>398</v>
      </c>
    </row>
    <row r="63" spans="1:5" ht="31.5" x14ac:dyDescent="0.25">
      <c r="A63" s="121" t="s">
        <v>665</v>
      </c>
      <c r="B63" s="192">
        <v>357200.21</v>
      </c>
      <c r="C63" s="192">
        <v>357200.21</v>
      </c>
      <c r="D63" s="115">
        <f t="shared" si="0"/>
        <v>100</v>
      </c>
      <c r="E63" s="184" t="s">
        <v>398</v>
      </c>
    </row>
    <row r="64" spans="1:5" ht="31.5" x14ac:dyDescent="0.25">
      <c r="A64" s="121" t="s">
        <v>670</v>
      </c>
      <c r="B64" s="192">
        <v>901953.87</v>
      </c>
      <c r="C64" s="192">
        <v>901953.87</v>
      </c>
      <c r="D64" s="115">
        <f t="shared" si="0"/>
        <v>100</v>
      </c>
      <c r="E64" s="184" t="s">
        <v>398</v>
      </c>
    </row>
    <row r="65" spans="1:5" ht="31.5" x14ac:dyDescent="0.25">
      <c r="A65" s="121" t="s">
        <v>666</v>
      </c>
      <c r="B65" s="192">
        <v>99000</v>
      </c>
      <c r="C65" s="192">
        <v>99000</v>
      </c>
      <c r="D65" s="115">
        <f t="shared" si="0"/>
        <v>100</v>
      </c>
      <c r="E65" s="184" t="s">
        <v>398</v>
      </c>
    </row>
    <row r="66" spans="1:5" ht="31.5" x14ac:dyDescent="0.25">
      <c r="A66" s="121" t="s">
        <v>667</v>
      </c>
      <c r="B66" s="192">
        <v>99000</v>
      </c>
      <c r="C66" s="192">
        <v>99000</v>
      </c>
      <c r="D66" s="115">
        <f t="shared" si="0"/>
        <v>100</v>
      </c>
      <c r="E66" s="184" t="s">
        <v>398</v>
      </c>
    </row>
    <row r="67" spans="1:5" ht="31.5" x14ac:dyDescent="0.25">
      <c r="A67" s="121" t="s">
        <v>668</v>
      </c>
      <c r="B67" s="192">
        <v>99000</v>
      </c>
      <c r="C67" s="192">
        <v>99000</v>
      </c>
      <c r="D67" s="115">
        <f t="shared" si="0"/>
        <v>100</v>
      </c>
      <c r="E67" s="184" t="s">
        <v>398</v>
      </c>
    </row>
    <row r="68" spans="1:5" ht="31.5" x14ac:dyDescent="0.25">
      <c r="A68" s="121" t="s">
        <v>671</v>
      </c>
      <c r="B68" s="192">
        <v>202968</v>
      </c>
      <c r="C68" s="192">
        <v>202968</v>
      </c>
      <c r="D68" s="115">
        <f t="shared" si="0"/>
        <v>100</v>
      </c>
      <c r="E68" s="184" t="s">
        <v>398</v>
      </c>
    </row>
    <row r="69" spans="1:5" ht="31.5" x14ac:dyDescent="0.25">
      <c r="A69" s="121" t="s">
        <v>664</v>
      </c>
      <c r="B69" s="192">
        <v>85994.61</v>
      </c>
      <c r="C69" s="192">
        <v>85994.61</v>
      </c>
      <c r="D69" s="115">
        <f t="shared" si="0"/>
        <v>100</v>
      </c>
      <c r="E69" s="184" t="s">
        <v>398</v>
      </c>
    </row>
    <row r="70" spans="1:5" ht="31.5" customHeight="1" x14ac:dyDescent="0.25">
      <c r="A70" s="354" t="s">
        <v>674</v>
      </c>
      <c r="B70" s="192">
        <v>6232400</v>
      </c>
      <c r="C70" s="192">
        <v>6201274</v>
      </c>
      <c r="D70" s="115">
        <f t="shared" si="0"/>
        <v>99.500577626596495</v>
      </c>
      <c r="E70" s="184" t="s">
        <v>397</v>
      </c>
    </row>
    <row r="71" spans="1:5" ht="15.75" x14ac:dyDescent="0.25">
      <c r="A71" s="355"/>
      <c r="B71" s="192">
        <v>62991.4</v>
      </c>
      <c r="C71" s="192">
        <v>62640.44</v>
      </c>
      <c r="D71" s="115">
        <f t="shared" si="0"/>
        <v>99.442844578783777</v>
      </c>
      <c r="E71" s="118" t="s">
        <v>399</v>
      </c>
    </row>
    <row r="72" spans="1:5" ht="31.5" x14ac:dyDescent="0.25">
      <c r="A72" s="121" t="s">
        <v>673</v>
      </c>
      <c r="B72" s="192">
        <v>2912019.88</v>
      </c>
      <c r="C72" s="192">
        <v>2912019.88</v>
      </c>
      <c r="D72" s="115">
        <f t="shared" si="0"/>
        <v>100</v>
      </c>
      <c r="E72" s="104" t="s">
        <v>825</v>
      </c>
    </row>
    <row r="73" spans="1:5" ht="31.5" x14ac:dyDescent="0.25">
      <c r="A73" s="121" t="s">
        <v>672</v>
      </c>
      <c r="B73" s="192">
        <v>2668132.4500000002</v>
      </c>
      <c r="C73" s="192">
        <v>2451710.33</v>
      </c>
      <c r="D73" s="115">
        <f t="shared" si="0"/>
        <v>91.888629067121457</v>
      </c>
      <c r="E73" s="118" t="s">
        <v>825</v>
      </c>
    </row>
    <row r="74" spans="1:5" ht="15.75" x14ac:dyDescent="0.25">
      <c r="A74" s="75" t="s">
        <v>268</v>
      </c>
      <c r="B74" s="308">
        <f>SUM(B75:B81)</f>
        <v>15907394.790000001</v>
      </c>
      <c r="C74" s="308">
        <f>SUM(C75:C81)</f>
        <v>7717880.459999999</v>
      </c>
      <c r="D74" s="114">
        <f t="shared" si="0"/>
        <v>48.51756407561944</v>
      </c>
      <c r="E74" s="104"/>
    </row>
    <row r="75" spans="1:5" ht="31.5" x14ac:dyDescent="0.25">
      <c r="A75" s="79" t="s">
        <v>699</v>
      </c>
      <c r="B75" s="192">
        <v>1203084.77</v>
      </c>
      <c r="C75" s="192">
        <v>1188536.3999999999</v>
      </c>
      <c r="D75" s="115">
        <f t="shared" si="0"/>
        <v>98.790744396174162</v>
      </c>
      <c r="E75" s="104" t="s">
        <v>398</v>
      </c>
    </row>
    <row r="76" spans="1:5" ht="47.25" x14ac:dyDescent="0.25">
      <c r="A76" s="79" t="s">
        <v>704</v>
      </c>
      <c r="B76" s="192">
        <v>3700000</v>
      </c>
      <c r="C76" s="192">
        <v>0</v>
      </c>
      <c r="D76" s="115">
        <f t="shared" si="0"/>
        <v>0</v>
      </c>
      <c r="E76" s="104" t="s">
        <v>398</v>
      </c>
    </row>
    <row r="77" spans="1:5" ht="31.5" x14ac:dyDescent="0.25">
      <c r="A77" s="79" t="s">
        <v>705</v>
      </c>
      <c r="B77" s="192">
        <v>9815000</v>
      </c>
      <c r="C77" s="192">
        <v>5340034.04</v>
      </c>
      <c r="D77" s="115">
        <f t="shared" si="0"/>
        <v>54.406867447784002</v>
      </c>
      <c r="E77" s="104" t="s">
        <v>398</v>
      </c>
    </row>
    <row r="78" spans="1:5" ht="47.25" x14ac:dyDescent="0.25">
      <c r="A78" s="79" t="s">
        <v>703</v>
      </c>
      <c r="B78" s="192">
        <v>40397.22</v>
      </c>
      <c r="C78" s="192">
        <v>40397.22</v>
      </c>
      <c r="D78" s="115">
        <f t="shared" ref="D78:D81" si="2">C78/B78*100</f>
        <v>100</v>
      </c>
      <c r="E78" s="104" t="s">
        <v>398</v>
      </c>
    </row>
    <row r="79" spans="1:5" ht="15.75" x14ac:dyDescent="0.25">
      <c r="A79" s="79" t="s">
        <v>702</v>
      </c>
      <c r="B79" s="192">
        <v>450000</v>
      </c>
      <c r="C79" s="192">
        <v>450000</v>
      </c>
      <c r="D79" s="115">
        <f t="shared" si="2"/>
        <v>100</v>
      </c>
      <c r="E79" s="104" t="s">
        <v>398</v>
      </c>
    </row>
    <row r="80" spans="1:5" ht="47.25" x14ac:dyDescent="0.25">
      <c r="A80" s="79" t="s">
        <v>700</v>
      </c>
      <c r="B80" s="192">
        <v>250000</v>
      </c>
      <c r="C80" s="192">
        <v>250000</v>
      </c>
      <c r="D80" s="115">
        <f t="shared" si="2"/>
        <v>100</v>
      </c>
      <c r="E80" s="104" t="s">
        <v>398</v>
      </c>
    </row>
    <row r="81" spans="1:5" ht="47.25" x14ac:dyDescent="0.25">
      <c r="A81" s="79" t="s">
        <v>701</v>
      </c>
      <c r="B81" s="192">
        <v>448912.8</v>
      </c>
      <c r="C81" s="192">
        <v>448912.8</v>
      </c>
      <c r="D81" s="115">
        <f t="shared" si="2"/>
        <v>100</v>
      </c>
      <c r="E81" s="104" t="s">
        <v>398</v>
      </c>
    </row>
    <row r="82" spans="1:5" ht="15.75" x14ac:dyDescent="0.25">
      <c r="A82" s="149"/>
      <c r="B82" s="310"/>
      <c r="C82" s="310"/>
      <c r="D82" s="150"/>
      <c r="E82" s="151"/>
    </row>
    <row r="83" spans="1:5" ht="15.75" x14ac:dyDescent="0.25">
      <c r="A83" s="149"/>
      <c r="B83" s="310"/>
      <c r="C83" s="310"/>
      <c r="D83" s="150"/>
      <c r="E83" s="151"/>
    </row>
    <row r="84" spans="1:5" ht="15.75" x14ac:dyDescent="0.25">
      <c r="A84" s="149"/>
      <c r="B84" s="310"/>
      <c r="C84" s="310"/>
      <c r="D84" s="150"/>
      <c r="E84" s="151"/>
    </row>
    <row r="85" spans="1:5" ht="15.75" x14ac:dyDescent="0.25">
      <c r="A85" s="149"/>
      <c r="B85" s="310"/>
      <c r="C85" s="310"/>
      <c r="D85" s="150"/>
      <c r="E85" s="151"/>
    </row>
    <row r="86" spans="1:5" ht="15.75" x14ac:dyDescent="0.25">
      <c r="A86" s="149"/>
      <c r="B86" s="310"/>
      <c r="C86" s="310"/>
      <c r="D86" s="150"/>
      <c r="E86" s="151"/>
    </row>
    <row r="87" spans="1:5" ht="15.75" x14ac:dyDescent="0.25">
      <c r="A87" s="149"/>
      <c r="B87" s="310"/>
      <c r="C87" s="310"/>
      <c r="D87" s="150"/>
      <c r="E87" s="151"/>
    </row>
    <row r="88" spans="1:5" ht="15.75" x14ac:dyDescent="0.25">
      <c r="A88" s="149"/>
      <c r="B88" s="310"/>
      <c r="C88" s="310"/>
      <c r="D88" s="150"/>
      <c r="E88" s="151"/>
    </row>
    <row r="89" spans="1:5" ht="15.75" x14ac:dyDescent="0.25">
      <c r="A89" s="149"/>
      <c r="B89" s="310"/>
      <c r="C89" s="310"/>
      <c r="D89" s="150"/>
      <c r="E89" s="151"/>
    </row>
    <row r="90" spans="1:5" ht="15.75" x14ac:dyDescent="0.25">
      <c r="A90" s="149"/>
      <c r="B90" s="310"/>
      <c r="C90" s="310"/>
      <c r="D90" s="150"/>
      <c r="E90" s="151"/>
    </row>
    <row r="91" spans="1:5" ht="15.75" x14ac:dyDescent="0.25">
      <c r="A91" s="149"/>
      <c r="B91" s="310"/>
      <c r="C91" s="310"/>
      <c r="D91" s="150"/>
      <c r="E91" s="151"/>
    </row>
    <row r="92" spans="1:5" ht="15.75" x14ac:dyDescent="0.25">
      <c r="A92" s="149"/>
      <c r="B92" s="310"/>
      <c r="C92" s="310"/>
      <c r="D92" s="150"/>
      <c r="E92" s="151"/>
    </row>
    <row r="93" spans="1:5" ht="15.75" x14ac:dyDescent="0.25">
      <c r="A93" s="149"/>
      <c r="B93" s="310"/>
      <c r="C93" s="310"/>
      <c r="D93" s="150"/>
      <c r="E93" s="151"/>
    </row>
  </sheetData>
  <autoFilter ref="A5:E81"/>
  <mergeCells count="11">
    <mergeCell ref="A70:A71"/>
    <mergeCell ref="A29:A30"/>
    <mergeCell ref="A31:A32"/>
    <mergeCell ref="A3:D3"/>
    <mergeCell ref="B4:C4"/>
    <mergeCell ref="A58:A59"/>
    <mergeCell ref="A23:A24"/>
    <mergeCell ref="A21:A22"/>
    <mergeCell ref="A19:A20"/>
    <mergeCell ref="A54:A55"/>
    <mergeCell ref="A56:A57"/>
  </mergeCells>
  <phoneticPr fontId="19" type="noConversion"/>
  <pageMargins left="1.1811023622047245" right="0.59055118110236227" top="0.78740157480314965" bottom="0.78740157480314965" header="0.39370078740157483" footer="0.15748031496062992"/>
  <pageSetup paperSize="9" scale="64"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7"/>
  <sheetViews>
    <sheetView topLeftCell="A76" workbookViewId="0">
      <selection activeCell="H10" sqref="H10"/>
    </sheetView>
  </sheetViews>
  <sheetFormatPr defaultRowHeight="12.75" x14ac:dyDescent="0.2"/>
  <cols>
    <col min="1" max="1" width="67.85546875" style="70" customWidth="1"/>
    <col min="2" max="2" width="16.85546875" style="71" customWidth="1"/>
    <col min="3" max="3" width="17.42578125" style="71" customWidth="1"/>
    <col min="4" max="4" width="12.28515625" style="71" customWidth="1"/>
    <col min="5" max="5" width="18.85546875" style="1" customWidth="1"/>
    <col min="6" max="16384" width="9.140625" style="1"/>
  </cols>
  <sheetData>
    <row r="1" spans="1:5" x14ac:dyDescent="0.2">
      <c r="E1" s="1" t="s">
        <v>532</v>
      </c>
    </row>
    <row r="2" spans="1:5" ht="15.75" x14ac:dyDescent="0.25">
      <c r="E2" s="228" t="s">
        <v>192</v>
      </c>
    </row>
    <row r="3" spans="1:5" ht="15.75" customHeight="1" x14ac:dyDescent="0.2">
      <c r="A3" s="356" t="s">
        <v>707</v>
      </c>
      <c r="B3" s="356"/>
      <c r="C3" s="356"/>
      <c r="D3" s="356"/>
      <c r="E3" s="356"/>
    </row>
    <row r="4" spans="1:5" x14ac:dyDescent="0.2">
      <c r="A4" s="72"/>
      <c r="B4" s="364"/>
      <c r="C4" s="364"/>
      <c r="D4" s="225"/>
    </row>
    <row r="5" spans="1:5" ht="103.5" customHeight="1" x14ac:dyDescent="0.2">
      <c r="A5" s="74" t="s">
        <v>197</v>
      </c>
      <c r="B5" s="80" t="s">
        <v>651</v>
      </c>
      <c r="C5" s="80" t="s">
        <v>652</v>
      </c>
      <c r="D5" s="80" t="s">
        <v>74</v>
      </c>
      <c r="E5" s="103" t="s">
        <v>236</v>
      </c>
    </row>
    <row r="6" spans="1:5" ht="26.25" x14ac:dyDescent="0.25">
      <c r="A6" s="75" t="s">
        <v>93</v>
      </c>
      <c r="B6" s="190">
        <f>B8+B10+B9</f>
        <v>140157875.73000002</v>
      </c>
      <c r="C6" s="190">
        <f>C8+C10+C9</f>
        <v>129546738.70000002</v>
      </c>
      <c r="D6" s="114">
        <f>C6/B6*100</f>
        <v>92.429153927502952</v>
      </c>
      <c r="E6" s="184" t="s">
        <v>539</v>
      </c>
    </row>
    <row r="7" spans="1:5" ht="15.75" x14ac:dyDescent="0.25">
      <c r="A7" s="76" t="s">
        <v>57</v>
      </c>
      <c r="B7" s="95"/>
      <c r="C7" s="95"/>
      <c r="D7" s="114"/>
      <c r="E7" s="104"/>
    </row>
    <row r="8" spans="1:5" ht="47.25" x14ac:dyDescent="0.4">
      <c r="A8" s="78" t="s">
        <v>269</v>
      </c>
      <c r="B8" s="268">
        <f>B20+B22+B24+B30+B32+B55+B57+B59+B71+B87+B89</f>
        <v>77299100</v>
      </c>
      <c r="C8" s="268">
        <f>C20+C22+C24+C30+C32+C55+C57+C59+C71+C87+C89</f>
        <v>76898591.710000008</v>
      </c>
      <c r="D8" s="124">
        <f>C8/B8*100</f>
        <v>99.481871988160293</v>
      </c>
      <c r="E8" s="104" t="s">
        <v>397</v>
      </c>
    </row>
    <row r="9" spans="1:5" ht="31.5" x14ac:dyDescent="0.4">
      <c r="A9" s="78" t="s">
        <v>708</v>
      </c>
      <c r="B9" s="267">
        <f>B26+B34+B35+B41+B61+B73+B74</f>
        <v>40511951.840000004</v>
      </c>
      <c r="C9" s="267">
        <f>C26+C34+C35+C41+C61+C73+C74</f>
        <v>38495125.350000001</v>
      </c>
      <c r="D9" s="124">
        <f>C9/B9*100</f>
        <v>95.021650652712665</v>
      </c>
      <c r="E9" s="104" t="s">
        <v>825</v>
      </c>
    </row>
    <row r="10" spans="1:5" ht="15.75" x14ac:dyDescent="0.25">
      <c r="A10" s="79" t="s">
        <v>58</v>
      </c>
      <c r="B10" s="95">
        <f>B14+B15+B16+B17+B18+B19+B21+B23+B25+B28+B29+B31+B33+B37+B39+B40+B43+B44+B45+B46+B47+B49+B50+B51+B52+B53+B54+B56+B58+B60+B63+B64+B65+B66+B67+B68+B69+B70+B72+B76+B77+B78+B79+B80+B81+B82</f>
        <v>22346823.890000001</v>
      </c>
      <c r="C10" s="95">
        <f>C14+C15+C16+C17+C18+C19+C21+C23+C25+C28+C29+C31+C33+C37+C39+C40+C43+C44+C45+C46+C47+C49+C50+C51+C52+C53+C54+C56+C58+C60+C63+C64+C65+C66+C67+C68+C69+C70+C72+C76+C77+C78+C79+C80+C81+C82</f>
        <v>14153021.640000002</v>
      </c>
      <c r="D10" s="115">
        <f t="shared" ref="D10:D78" si="0">C10/B10*100</f>
        <v>63.333481794400996</v>
      </c>
      <c r="E10" s="104" t="s">
        <v>398</v>
      </c>
    </row>
    <row r="11" spans="1:5" ht="31.5" x14ac:dyDescent="0.25">
      <c r="A11" s="79" t="s">
        <v>709</v>
      </c>
      <c r="B11" s="95">
        <f>B84+B85+B86+B88+B90</f>
        <v>1458004.9500000002</v>
      </c>
      <c r="C11" s="95">
        <f>C84+C85+C86+C88+C90</f>
        <v>1446246.6600000001</v>
      </c>
      <c r="D11" s="115">
        <f t="shared" si="0"/>
        <v>99.193535659806912</v>
      </c>
      <c r="E11" s="104"/>
    </row>
    <row r="12" spans="1:5" ht="15.75" x14ac:dyDescent="0.25">
      <c r="A12" s="76" t="s">
        <v>251</v>
      </c>
      <c r="B12" s="95"/>
      <c r="C12" s="95"/>
      <c r="D12" s="115"/>
      <c r="E12" s="104"/>
    </row>
    <row r="13" spans="1:5" ht="15.75" x14ac:dyDescent="0.25">
      <c r="A13" s="75" t="s">
        <v>107</v>
      </c>
      <c r="B13" s="190">
        <f>SUM(B14:B26)</f>
        <v>15307326.18</v>
      </c>
      <c r="C13" s="190">
        <f>SUM(C14:C26)</f>
        <v>15157310.16</v>
      </c>
      <c r="D13" s="114">
        <f t="shared" si="0"/>
        <v>99.01997240905466</v>
      </c>
      <c r="E13" s="104"/>
    </row>
    <row r="14" spans="1:5" ht="31.5" x14ac:dyDescent="0.25">
      <c r="A14" s="121" t="s">
        <v>679</v>
      </c>
      <c r="B14" s="95">
        <v>15891.85</v>
      </c>
      <c r="C14" s="95">
        <v>15891.85</v>
      </c>
      <c r="D14" s="115">
        <f t="shared" si="0"/>
        <v>100</v>
      </c>
      <c r="E14" s="104" t="s">
        <v>398</v>
      </c>
    </row>
    <row r="15" spans="1:5" ht="31.5" x14ac:dyDescent="0.25">
      <c r="A15" s="121" t="s">
        <v>678</v>
      </c>
      <c r="B15" s="95">
        <v>90000</v>
      </c>
      <c r="C15" s="95">
        <v>90000</v>
      </c>
      <c r="D15" s="115">
        <f t="shared" si="0"/>
        <v>100</v>
      </c>
      <c r="E15" s="104" t="s">
        <v>398</v>
      </c>
    </row>
    <row r="16" spans="1:5" ht="31.5" x14ac:dyDescent="0.25">
      <c r="A16" s="121" t="s">
        <v>675</v>
      </c>
      <c r="B16" s="95">
        <v>357200.21</v>
      </c>
      <c r="C16" s="95">
        <v>357200.21</v>
      </c>
      <c r="D16" s="115">
        <f t="shared" si="0"/>
        <v>100</v>
      </c>
      <c r="E16" s="104" t="s">
        <v>398</v>
      </c>
    </row>
    <row r="17" spans="1:5" ht="15.75" x14ac:dyDescent="0.25">
      <c r="A17" s="121" t="s">
        <v>677</v>
      </c>
      <c r="B17" s="95">
        <v>64682.53</v>
      </c>
      <c r="C17" s="95">
        <v>64682.53</v>
      </c>
      <c r="D17" s="115">
        <f t="shared" si="0"/>
        <v>100</v>
      </c>
      <c r="E17" s="104" t="s">
        <v>398</v>
      </c>
    </row>
    <row r="18" spans="1:5" ht="31.5" x14ac:dyDescent="0.25">
      <c r="A18" s="121" t="s">
        <v>680</v>
      </c>
      <c r="B18" s="95">
        <v>109000</v>
      </c>
      <c r="C18" s="95">
        <v>109000</v>
      </c>
      <c r="D18" s="115">
        <f t="shared" si="0"/>
        <v>100</v>
      </c>
      <c r="E18" s="104" t="s">
        <v>398</v>
      </c>
    </row>
    <row r="19" spans="1:5" ht="15.75" x14ac:dyDescent="0.25">
      <c r="A19" s="121" t="s">
        <v>676</v>
      </c>
      <c r="B19" s="95">
        <v>431817.44</v>
      </c>
      <c r="C19" s="95">
        <v>431817.44</v>
      </c>
      <c r="D19" s="115">
        <f t="shared" si="0"/>
        <v>100</v>
      </c>
      <c r="E19" s="104" t="s">
        <v>398</v>
      </c>
    </row>
    <row r="20" spans="1:5" ht="25.5" customHeight="1" x14ac:dyDescent="0.25">
      <c r="A20" s="358" t="s">
        <v>681</v>
      </c>
      <c r="B20" s="191">
        <v>3156600</v>
      </c>
      <c r="C20" s="191">
        <v>3156600</v>
      </c>
      <c r="D20" s="115">
        <f t="shared" si="0"/>
        <v>100</v>
      </c>
      <c r="E20" s="104" t="s">
        <v>397</v>
      </c>
    </row>
    <row r="21" spans="1:5" ht="15.75" x14ac:dyDescent="0.25">
      <c r="A21" s="359"/>
      <c r="B21" s="95">
        <v>31885.78</v>
      </c>
      <c r="C21" s="95">
        <v>31885.78</v>
      </c>
      <c r="D21" s="115">
        <f t="shared" si="0"/>
        <v>100</v>
      </c>
      <c r="E21" s="104" t="s">
        <v>399</v>
      </c>
    </row>
    <row r="22" spans="1:5" ht="15.75" x14ac:dyDescent="0.25">
      <c r="A22" s="358" t="s">
        <v>682</v>
      </c>
      <c r="B22" s="191">
        <v>7960800</v>
      </c>
      <c r="C22" s="191">
        <v>7960800</v>
      </c>
      <c r="D22" s="115">
        <f t="shared" si="0"/>
        <v>100</v>
      </c>
      <c r="E22" s="104" t="s">
        <v>397</v>
      </c>
    </row>
    <row r="23" spans="1:5" ht="15.75" x14ac:dyDescent="0.25">
      <c r="A23" s="359"/>
      <c r="B23" s="95">
        <v>80423.19</v>
      </c>
      <c r="C23" s="95">
        <v>80423.19</v>
      </c>
      <c r="D23" s="115">
        <f t="shared" si="0"/>
        <v>100</v>
      </c>
      <c r="E23" s="104" t="s">
        <v>399</v>
      </c>
    </row>
    <row r="24" spans="1:5" ht="25.5" customHeight="1" x14ac:dyDescent="0.25">
      <c r="A24" s="358" t="s">
        <v>683</v>
      </c>
      <c r="B24" s="191">
        <v>872400</v>
      </c>
      <c r="C24" s="191">
        <v>872300</v>
      </c>
      <c r="D24" s="115">
        <f t="shared" si="0"/>
        <v>99.988537368179735</v>
      </c>
      <c r="E24" s="104" t="s">
        <v>397</v>
      </c>
    </row>
    <row r="25" spans="1:5" ht="15.75" x14ac:dyDescent="0.25">
      <c r="A25" s="359"/>
      <c r="B25" s="192">
        <v>8950.6200000000008</v>
      </c>
      <c r="C25" s="192">
        <v>8950.6200000000008</v>
      </c>
      <c r="D25" s="115">
        <f t="shared" si="0"/>
        <v>100</v>
      </c>
      <c r="E25" s="104" t="s">
        <v>399</v>
      </c>
    </row>
    <row r="26" spans="1:5" ht="25.5" x14ac:dyDescent="0.25">
      <c r="A26" s="226" t="s">
        <v>706</v>
      </c>
      <c r="B26" s="193">
        <v>2127674.56</v>
      </c>
      <c r="C26" s="193">
        <v>1977758.54</v>
      </c>
      <c r="D26" s="115">
        <f t="shared" si="0"/>
        <v>92.953996686410534</v>
      </c>
      <c r="E26" s="104" t="s">
        <v>825</v>
      </c>
    </row>
    <row r="27" spans="1:5" ht="15.75" x14ac:dyDescent="0.25">
      <c r="A27" s="75" t="s">
        <v>108</v>
      </c>
      <c r="B27" s="190">
        <f>SUM(B28:B35)</f>
        <v>26603758.310000002</v>
      </c>
      <c r="C27" s="190">
        <f>SUM(C28:C35)</f>
        <v>25194880.869999997</v>
      </c>
      <c r="D27" s="114">
        <f t="shared" si="0"/>
        <v>94.704216511129459</v>
      </c>
      <c r="E27" s="104"/>
    </row>
    <row r="28" spans="1:5" ht="15.75" x14ac:dyDescent="0.25">
      <c r="A28" s="189" t="s">
        <v>684</v>
      </c>
      <c r="B28" s="95">
        <v>100000.03</v>
      </c>
      <c r="C28" s="95">
        <v>100000.03</v>
      </c>
      <c r="D28" s="115">
        <f t="shared" si="0"/>
        <v>100</v>
      </c>
      <c r="E28" s="104" t="s">
        <v>398</v>
      </c>
    </row>
    <row r="29" spans="1:5" ht="31.5" x14ac:dyDescent="0.25">
      <c r="A29" s="121" t="s">
        <v>685</v>
      </c>
      <c r="B29" s="95">
        <v>229000</v>
      </c>
      <c r="C29" s="95">
        <v>229000</v>
      </c>
      <c r="D29" s="115">
        <f t="shared" si="0"/>
        <v>100</v>
      </c>
      <c r="E29" s="104" t="s">
        <v>398</v>
      </c>
    </row>
    <row r="30" spans="1:5" ht="31.5" customHeight="1" x14ac:dyDescent="0.25">
      <c r="A30" s="354" t="s">
        <v>686</v>
      </c>
      <c r="B30" s="191">
        <v>4897258</v>
      </c>
      <c r="C30" s="191">
        <v>4897258</v>
      </c>
      <c r="D30" s="115">
        <f t="shared" si="0"/>
        <v>100</v>
      </c>
      <c r="E30" s="104" t="s">
        <v>397</v>
      </c>
    </row>
    <row r="31" spans="1:5" ht="15.75" x14ac:dyDescent="0.25">
      <c r="A31" s="355"/>
      <c r="B31" s="95">
        <v>49468.1</v>
      </c>
      <c r="C31" s="95">
        <v>49468.1</v>
      </c>
      <c r="D31" s="115">
        <f t="shared" si="0"/>
        <v>100</v>
      </c>
      <c r="E31" s="104" t="s">
        <v>399</v>
      </c>
    </row>
    <row r="32" spans="1:5" ht="31.5" customHeight="1" x14ac:dyDescent="0.25">
      <c r="A32" s="354" t="s">
        <v>687</v>
      </c>
      <c r="B32" s="191">
        <v>1332942</v>
      </c>
      <c r="C32" s="191">
        <v>1332800</v>
      </c>
      <c r="D32" s="115">
        <f t="shared" si="0"/>
        <v>99.989346873307312</v>
      </c>
      <c r="E32" s="104" t="s">
        <v>397</v>
      </c>
    </row>
    <row r="33" spans="1:5" ht="15.75" x14ac:dyDescent="0.25">
      <c r="A33" s="355"/>
      <c r="B33" s="95">
        <v>13541.95</v>
      </c>
      <c r="C33" s="95">
        <v>13471.42</v>
      </c>
      <c r="D33" s="115">
        <f t="shared" si="0"/>
        <v>99.479173974206077</v>
      </c>
      <c r="E33" s="104" t="s">
        <v>399</v>
      </c>
    </row>
    <row r="34" spans="1:5" ht="31.5" x14ac:dyDescent="0.25">
      <c r="A34" s="121" t="s">
        <v>688</v>
      </c>
      <c r="B34" s="193">
        <v>9994433.75</v>
      </c>
      <c r="C34" s="193">
        <v>9769338.1699999999</v>
      </c>
      <c r="D34" s="115">
        <f t="shared" si="0"/>
        <v>97.747790563922649</v>
      </c>
      <c r="E34" s="104" t="s">
        <v>825</v>
      </c>
    </row>
    <row r="35" spans="1:5" ht="31.5" x14ac:dyDescent="0.25">
      <c r="A35" s="79" t="s">
        <v>689</v>
      </c>
      <c r="B35" s="193">
        <v>9987114.4800000004</v>
      </c>
      <c r="C35" s="193">
        <v>8803545.1500000004</v>
      </c>
      <c r="D35" s="115">
        <f t="shared" si="0"/>
        <v>88.149036116786363</v>
      </c>
      <c r="E35" s="104" t="s">
        <v>825</v>
      </c>
    </row>
    <row r="36" spans="1:5" ht="15.75" x14ac:dyDescent="0.25">
      <c r="A36" s="75" t="s">
        <v>267</v>
      </c>
      <c r="B36" s="190">
        <f>SUM(B37:B37)</f>
        <v>468686.44</v>
      </c>
      <c r="C36" s="190">
        <f>SUM(C37:C37)</f>
        <v>468686.44</v>
      </c>
      <c r="D36" s="114">
        <f t="shared" si="0"/>
        <v>100</v>
      </c>
      <c r="E36" s="117"/>
    </row>
    <row r="37" spans="1:5" ht="15.75" x14ac:dyDescent="0.25">
      <c r="A37" s="121" t="s">
        <v>698</v>
      </c>
      <c r="B37" s="95">
        <v>468686.44</v>
      </c>
      <c r="C37" s="95">
        <v>468686.44</v>
      </c>
      <c r="D37" s="115">
        <f t="shared" si="0"/>
        <v>100</v>
      </c>
      <c r="E37" s="117" t="s">
        <v>398</v>
      </c>
    </row>
    <row r="38" spans="1:5" ht="15.75" x14ac:dyDescent="0.25">
      <c r="A38" s="75" t="s">
        <v>22</v>
      </c>
      <c r="B38" s="190">
        <f>SUM(B39:B41)</f>
        <v>3425145.18</v>
      </c>
      <c r="C38" s="190">
        <f>SUM(C39:C41)</f>
        <v>3425145.18</v>
      </c>
      <c r="D38" s="114">
        <f t="shared" si="0"/>
        <v>100</v>
      </c>
      <c r="E38" s="104"/>
    </row>
    <row r="39" spans="1:5" ht="47.25" x14ac:dyDescent="0.25">
      <c r="A39" s="79" t="s">
        <v>696</v>
      </c>
      <c r="B39" s="95">
        <v>443016.25</v>
      </c>
      <c r="C39" s="95">
        <v>443016.25</v>
      </c>
      <c r="D39" s="115">
        <f t="shared" si="0"/>
        <v>100</v>
      </c>
      <c r="E39" s="123" t="s">
        <v>398</v>
      </c>
    </row>
    <row r="40" spans="1:5" ht="31.5" x14ac:dyDescent="0.25">
      <c r="A40" s="121" t="s">
        <v>695</v>
      </c>
      <c r="B40" s="95">
        <v>159000</v>
      </c>
      <c r="C40" s="95">
        <v>159000</v>
      </c>
      <c r="D40" s="115">
        <f t="shared" si="0"/>
        <v>100</v>
      </c>
      <c r="E40" s="123" t="s">
        <v>398</v>
      </c>
    </row>
    <row r="41" spans="1:5" ht="47.25" x14ac:dyDescent="0.25">
      <c r="A41" s="224" t="s">
        <v>697</v>
      </c>
      <c r="B41" s="193">
        <v>2823128.93</v>
      </c>
      <c r="C41" s="193">
        <v>2823128.93</v>
      </c>
      <c r="D41" s="115">
        <f t="shared" si="0"/>
        <v>100</v>
      </c>
      <c r="E41" s="104" t="s">
        <v>825</v>
      </c>
    </row>
    <row r="42" spans="1:5" ht="15.75" x14ac:dyDescent="0.25">
      <c r="A42" s="75" t="s">
        <v>20</v>
      </c>
      <c r="B42" s="190">
        <f>SUM(B43:B47)</f>
        <v>955979.67999999993</v>
      </c>
      <c r="C42" s="190">
        <f>SUM(C43:C47)</f>
        <v>955979.67999999993</v>
      </c>
      <c r="D42" s="114">
        <f t="shared" si="0"/>
        <v>100</v>
      </c>
      <c r="E42" s="104"/>
    </row>
    <row r="43" spans="1:5" ht="31.5" x14ac:dyDescent="0.25">
      <c r="A43" s="79" t="s">
        <v>693</v>
      </c>
      <c r="B43" s="95">
        <v>94076.08</v>
      </c>
      <c r="C43" s="95">
        <v>94076.08</v>
      </c>
      <c r="D43" s="115">
        <f>C43/B43*100</f>
        <v>100</v>
      </c>
      <c r="E43" s="104" t="s">
        <v>398</v>
      </c>
    </row>
    <row r="44" spans="1:5" ht="31.5" x14ac:dyDescent="0.25">
      <c r="A44" s="79" t="s">
        <v>694</v>
      </c>
      <c r="B44" s="95">
        <v>101664.91</v>
      </c>
      <c r="C44" s="95">
        <v>101664.91</v>
      </c>
      <c r="D44" s="115">
        <f t="shared" ref="D44:D47" si="1">C44/B44*100</f>
        <v>100</v>
      </c>
      <c r="E44" s="104" t="s">
        <v>398</v>
      </c>
    </row>
    <row r="45" spans="1:5" ht="31.5" x14ac:dyDescent="0.25">
      <c r="A45" s="79" t="s">
        <v>691</v>
      </c>
      <c r="B45" s="95">
        <v>179110.36</v>
      </c>
      <c r="C45" s="95">
        <v>179110.36</v>
      </c>
      <c r="D45" s="115">
        <f t="shared" si="1"/>
        <v>100</v>
      </c>
      <c r="E45" s="104" t="s">
        <v>398</v>
      </c>
    </row>
    <row r="46" spans="1:5" ht="47.25" x14ac:dyDescent="0.25">
      <c r="A46" s="121" t="s">
        <v>690</v>
      </c>
      <c r="B46" s="95">
        <v>301628.33</v>
      </c>
      <c r="C46" s="95">
        <v>301628.33</v>
      </c>
      <c r="D46" s="115">
        <f t="shared" si="1"/>
        <v>100</v>
      </c>
      <c r="E46" s="104" t="s">
        <v>398</v>
      </c>
    </row>
    <row r="47" spans="1:5" ht="31.5" x14ac:dyDescent="0.25">
      <c r="A47" s="79" t="s">
        <v>692</v>
      </c>
      <c r="B47" s="95">
        <v>279500</v>
      </c>
      <c r="C47" s="95">
        <v>279500</v>
      </c>
      <c r="D47" s="115">
        <f t="shared" si="1"/>
        <v>100</v>
      </c>
      <c r="E47" s="104" t="s">
        <v>398</v>
      </c>
    </row>
    <row r="48" spans="1:5" ht="15.75" x14ac:dyDescent="0.25">
      <c r="A48" s="75" t="s">
        <v>21</v>
      </c>
      <c r="B48" s="190">
        <f>SUM(B49:B61)</f>
        <v>33135062.059999999</v>
      </c>
      <c r="C48" s="190">
        <f>SUM(C49:C61)</f>
        <v>32522826.189999998</v>
      </c>
      <c r="D48" s="114">
        <f t="shared" si="0"/>
        <v>98.152302027105364</v>
      </c>
      <c r="E48" s="104"/>
    </row>
    <row r="49" spans="1:5" ht="15.75" x14ac:dyDescent="0.25">
      <c r="A49" s="121" t="s">
        <v>657</v>
      </c>
      <c r="B49" s="95">
        <v>37102.33</v>
      </c>
      <c r="C49" s="192">
        <v>37102.33</v>
      </c>
      <c r="D49" s="115">
        <f t="shared" si="0"/>
        <v>100</v>
      </c>
      <c r="E49" s="123" t="s">
        <v>398</v>
      </c>
    </row>
    <row r="50" spans="1:5" ht="31.5" x14ac:dyDescent="0.25">
      <c r="A50" s="121" t="s">
        <v>655</v>
      </c>
      <c r="B50" s="95">
        <v>150000</v>
      </c>
      <c r="C50" s="192">
        <v>150000</v>
      </c>
      <c r="D50" s="115">
        <f t="shared" si="0"/>
        <v>100</v>
      </c>
      <c r="E50" s="123" t="s">
        <v>398</v>
      </c>
    </row>
    <row r="51" spans="1:5" ht="31.5" x14ac:dyDescent="0.25">
      <c r="A51" s="121" t="s">
        <v>656</v>
      </c>
      <c r="B51" s="95">
        <v>169500</v>
      </c>
      <c r="C51" s="192">
        <v>169500</v>
      </c>
      <c r="D51" s="115">
        <f t="shared" si="0"/>
        <v>100</v>
      </c>
      <c r="E51" s="123" t="s">
        <v>398</v>
      </c>
    </row>
    <row r="52" spans="1:5" ht="31.5" x14ac:dyDescent="0.25">
      <c r="A52" s="121" t="s">
        <v>654</v>
      </c>
      <c r="B52" s="95">
        <v>32000</v>
      </c>
      <c r="C52" s="192">
        <v>32000</v>
      </c>
      <c r="D52" s="115">
        <f t="shared" si="0"/>
        <v>100</v>
      </c>
      <c r="E52" s="123" t="s">
        <v>398</v>
      </c>
    </row>
    <row r="53" spans="1:5" ht="31.5" x14ac:dyDescent="0.25">
      <c r="A53" s="121" t="s">
        <v>658</v>
      </c>
      <c r="B53" s="95">
        <v>180000</v>
      </c>
      <c r="C53" s="192">
        <v>180000</v>
      </c>
      <c r="D53" s="115">
        <f t="shared" si="0"/>
        <v>100</v>
      </c>
      <c r="E53" s="123" t="s">
        <v>398</v>
      </c>
    </row>
    <row r="54" spans="1:5" ht="15.75" x14ac:dyDescent="0.25">
      <c r="A54" s="79" t="s">
        <v>659</v>
      </c>
      <c r="B54" s="95">
        <v>82300</v>
      </c>
      <c r="C54" s="192">
        <v>82300</v>
      </c>
      <c r="D54" s="115">
        <f t="shared" si="0"/>
        <v>100</v>
      </c>
      <c r="E54" s="123" t="s">
        <v>398</v>
      </c>
    </row>
    <row r="55" spans="1:5" ht="47.25" customHeight="1" x14ac:dyDescent="0.25">
      <c r="A55" s="360" t="s">
        <v>661</v>
      </c>
      <c r="B55" s="191">
        <v>18785300</v>
      </c>
      <c r="C55" s="191">
        <v>18418754</v>
      </c>
      <c r="D55" s="115">
        <f t="shared" si="0"/>
        <v>98.048761531623128</v>
      </c>
      <c r="E55" s="123" t="s">
        <v>397</v>
      </c>
    </row>
    <row r="56" spans="1:5" ht="15.75" x14ac:dyDescent="0.25">
      <c r="A56" s="361"/>
      <c r="B56" s="95">
        <v>189841.32</v>
      </c>
      <c r="C56" s="192">
        <v>186048.91</v>
      </c>
      <c r="D56" s="115">
        <f t="shared" si="0"/>
        <v>98.002326363933832</v>
      </c>
      <c r="E56" s="123" t="s">
        <v>399</v>
      </c>
    </row>
    <row r="57" spans="1:5" ht="31.5" customHeight="1" x14ac:dyDescent="0.25">
      <c r="A57" s="360" t="s">
        <v>662</v>
      </c>
      <c r="B57" s="191">
        <v>2256164</v>
      </c>
      <c r="C57" s="191">
        <v>2256164</v>
      </c>
      <c r="D57" s="115">
        <f t="shared" si="0"/>
        <v>100</v>
      </c>
      <c r="E57" s="123" t="s">
        <v>397</v>
      </c>
    </row>
    <row r="58" spans="1:5" ht="15.75" x14ac:dyDescent="0.25">
      <c r="A58" s="361"/>
      <c r="B58" s="95">
        <v>22864.28</v>
      </c>
      <c r="C58" s="192">
        <v>22790.26</v>
      </c>
      <c r="D58" s="115">
        <f t="shared" si="0"/>
        <v>99.676263586695057</v>
      </c>
      <c r="E58" s="123" t="s">
        <v>399</v>
      </c>
    </row>
    <row r="59" spans="1:5" ht="25.5" customHeight="1" x14ac:dyDescent="0.25">
      <c r="A59" s="358" t="s">
        <v>663</v>
      </c>
      <c r="B59" s="191">
        <v>1218236</v>
      </c>
      <c r="C59" s="191">
        <v>1218236</v>
      </c>
      <c r="D59" s="115">
        <f t="shared" si="0"/>
        <v>100</v>
      </c>
      <c r="E59" s="123" t="s">
        <v>397</v>
      </c>
    </row>
    <row r="60" spans="1:5" ht="15.75" x14ac:dyDescent="0.25">
      <c r="A60" s="359"/>
      <c r="B60" s="95">
        <v>12306.34</v>
      </c>
      <c r="C60" s="192">
        <v>12306.34</v>
      </c>
      <c r="D60" s="115">
        <f t="shared" si="0"/>
        <v>100</v>
      </c>
      <c r="E60" s="104" t="s">
        <v>399</v>
      </c>
    </row>
    <row r="61" spans="1:5" ht="47.25" x14ac:dyDescent="0.25">
      <c r="A61" s="189" t="s">
        <v>660</v>
      </c>
      <c r="B61" s="193">
        <v>9999447.7899999991</v>
      </c>
      <c r="C61" s="193">
        <v>9757624.3499999996</v>
      </c>
      <c r="D61" s="115">
        <f t="shared" si="0"/>
        <v>97.581632055303729</v>
      </c>
      <c r="E61" s="104" t="s">
        <v>825</v>
      </c>
    </row>
    <row r="62" spans="1:5" ht="15.75" x14ac:dyDescent="0.25">
      <c r="A62" s="75" t="s">
        <v>109</v>
      </c>
      <c r="B62" s="190">
        <f>SUM(B63:B74)</f>
        <v>13767523.09</v>
      </c>
      <c r="C62" s="190">
        <f>SUM(C63:C74)</f>
        <v>13519624.01</v>
      </c>
      <c r="D62" s="114">
        <f t="shared" si="0"/>
        <v>98.199392306230735</v>
      </c>
      <c r="E62" s="104"/>
    </row>
    <row r="63" spans="1:5" ht="47.25" x14ac:dyDescent="0.25">
      <c r="A63" s="121" t="s">
        <v>669</v>
      </c>
      <c r="B63" s="95">
        <v>46862.67</v>
      </c>
      <c r="C63" s="95">
        <v>46862.67</v>
      </c>
      <c r="D63" s="115">
        <f t="shared" si="0"/>
        <v>100</v>
      </c>
      <c r="E63" s="184" t="s">
        <v>398</v>
      </c>
    </row>
    <row r="64" spans="1:5" ht="31.5" x14ac:dyDescent="0.25">
      <c r="A64" s="121" t="s">
        <v>665</v>
      </c>
      <c r="B64" s="95">
        <v>357200.21</v>
      </c>
      <c r="C64" s="95">
        <v>357200.21</v>
      </c>
      <c r="D64" s="115">
        <f t="shared" si="0"/>
        <v>100</v>
      </c>
      <c r="E64" s="184" t="s">
        <v>398</v>
      </c>
    </row>
    <row r="65" spans="1:5" ht="31.5" x14ac:dyDescent="0.25">
      <c r="A65" s="121" t="s">
        <v>670</v>
      </c>
      <c r="B65" s="95">
        <v>901953.87</v>
      </c>
      <c r="C65" s="95">
        <v>901953.87</v>
      </c>
      <c r="D65" s="115">
        <f t="shared" si="0"/>
        <v>100</v>
      </c>
      <c r="E65" s="184" t="s">
        <v>398</v>
      </c>
    </row>
    <row r="66" spans="1:5" ht="31.5" x14ac:dyDescent="0.25">
      <c r="A66" s="121" t="s">
        <v>666</v>
      </c>
      <c r="B66" s="95">
        <v>99000</v>
      </c>
      <c r="C66" s="95">
        <v>99000</v>
      </c>
      <c r="D66" s="115">
        <f t="shared" si="0"/>
        <v>100</v>
      </c>
      <c r="E66" s="184" t="s">
        <v>398</v>
      </c>
    </row>
    <row r="67" spans="1:5" ht="31.5" x14ac:dyDescent="0.25">
      <c r="A67" s="121" t="s">
        <v>667</v>
      </c>
      <c r="B67" s="95">
        <v>99000</v>
      </c>
      <c r="C67" s="95">
        <v>99000</v>
      </c>
      <c r="D67" s="115">
        <f t="shared" si="0"/>
        <v>100</v>
      </c>
      <c r="E67" s="184" t="s">
        <v>398</v>
      </c>
    </row>
    <row r="68" spans="1:5" ht="31.5" x14ac:dyDescent="0.25">
      <c r="A68" s="121" t="s">
        <v>668</v>
      </c>
      <c r="B68" s="95">
        <v>99000</v>
      </c>
      <c r="C68" s="95">
        <v>99000</v>
      </c>
      <c r="D68" s="115">
        <f t="shared" si="0"/>
        <v>100</v>
      </c>
      <c r="E68" s="184" t="s">
        <v>398</v>
      </c>
    </row>
    <row r="69" spans="1:5" ht="31.5" x14ac:dyDescent="0.25">
      <c r="A69" s="121" t="s">
        <v>671</v>
      </c>
      <c r="B69" s="95">
        <v>202968</v>
      </c>
      <c r="C69" s="95">
        <v>202968</v>
      </c>
      <c r="D69" s="115">
        <f t="shared" si="0"/>
        <v>100</v>
      </c>
      <c r="E69" s="184" t="s">
        <v>398</v>
      </c>
    </row>
    <row r="70" spans="1:5" ht="31.5" x14ac:dyDescent="0.25">
      <c r="A70" s="121" t="s">
        <v>664</v>
      </c>
      <c r="B70" s="95">
        <v>85994.61</v>
      </c>
      <c r="C70" s="192">
        <v>85994.61</v>
      </c>
      <c r="D70" s="115">
        <f t="shared" si="0"/>
        <v>100</v>
      </c>
      <c r="E70" s="184" t="s">
        <v>398</v>
      </c>
    </row>
    <row r="71" spans="1:5" ht="31.5" customHeight="1" x14ac:dyDescent="0.25">
      <c r="A71" s="354" t="s">
        <v>674</v>
      </c>
      <c r="B71" s="191">
        <v>6232400</v>
      </c>
      <c r="C71" s="191">
        <v>6201274</v>
      </c>
      <c r="D71" s="115">
        <f t="shared" si="0"/>
        <v>99.500577626596495</v>
      </c>
      <c r="E71" s="184" t="s">
        <v>397</v>
      </c>
    </row>
    <row r="72" spans="1:5" ht="15.75" x14ac:dyDescent="0.25">
      <c r="A72" s="355"/>
      <c r="B72" s="95">
        <v>62991.4</v>
      </c>
      <c r="C72" s="192">
        <v>62640.44</v>
      </c>
      <c r="D72" s="115">
        <f t="shared" si="0"/>
        <v>99.442844578783777</v>
      </c>
      <c r="E72" s="118" t="s">
        <v>399</v>
      </c>
    </row>
    <row r="73" spans="1:5" ht="31.5" x14ac:dyDescent="0.25">
      <c r="A73" s="121" t="s">
        <v>673</v>
      </c>
      <c r="B73" s="193">
        <v>2912019.88</v>
      </c>
      <c r="C73" s="193">
        <v>2912019.88</v>
      </c>
      <c r="D73" s="115">
        <f t="shared" si="0"/>
        <v>100</v>
      </c>
      <c r="E73" s="104" t="s">
        <v>825</v>
      </c>
    </row>
    <row r="74" spans="1:5" ht="31.5" x14ac:dyDescent="0.25">
      <c r="A74" s="121" t="s">
        <v>672</v>
      </c>
      <c r="B74" s="193">
        <v>2668132.4500000002</v>
      </c>
      <c r="C74" s="193">
        <v>2451710.33</v>
      </c>
      <c r="D74" s="115">
        <f t="shared" si="0"/>
        <v>91.888629067121457</v>
      </c>
      <c r="E74" s="104" t="s">
        <v>825</v>
      </c>
    </row>
    <row r="75" spans="1:5" ht="15.75" x14ac:dyDescent="0.25">
      <c r="A75" s="75" t="s">
        <v>268</v>
      </c>
      <c r="B75" s="190">
        <f>SUM(B76:B82)</f>
        <v>15907394.790000001</v>
      </c>
      <c r="C75" s="190">
        <f>SUM(C76:C82)</f>
        <v>7717880.459999999</v>
      </c>
      <c r="D75" s="114">
        <f t="shared" si="0"/>
        <v>48.51756407561944</v>
      </c>
      <c r="E75" s="104"/>
    </row>
    <row r="76" spans="1:5" ht="31.5" x14ac:dyDescent="0.25">
      <c r="A76" s="79" t="s">
        <v>699</v>
      </c>
      <c r="B76" s="95">
        <v>1203084.77</v>
      </c>
      <c r="C76" s="95">
        <v>1188536.3999999999</v>
      </c>
      <c r="D76" s="115">
        <f t="shared" si="0"/>
        <v>98.790744396174162</v>
      </c>
      <c r="E76" s="104" t="s">
        <v>398</v>
      </c>
    </row>
    <row r="77" spans="1:5" ht="47.25" x14ac:dyDescent="0.25">
      <c r="A77" s="79" t="s">
        <v>704</v>
      </c>
      <c r="B77" s="95">
        <v>3700000</v>
      </c>
      <c r="C77" s="95">
        <v>0</v>
      </c>
      <c r="D77" s="115">
        <f t="shared" si="0"/>
        <v>0</v>
      </c>
      <c r="E77" s="104" t="s">
        <v>398</v>
      </c>
    </row>
    <row r="78" spans="1:5" ht="31.5" x14ac:dyDescent="0.25">
      <c r="A78" s="79" t="s">
        <v>705</v>
      </c>
      <c r="B78" s="95">
        <v>9815000</v>
      </c>
      <c r="C78" s="95">
        <v>5340034.04</v>
      </c>
      <c r="D78" s="115">
        <f t="shared" si="0"/>
        <v>54.406867447784002</v>
      </c>
      <c r="E78" s="104" t="s">
        <v>398</v>
      </c>
    </row>
    <row r="79" spans="1:5" ht="47.25" x14ac:dyDescent="0.25">
      <c r="A79" s="79" t="s">
        <v>703</v>
      </c>
      <c r="B79" s="95">
        <v>40397.22</v>
      </c>
      <c r="C79" s="95">
        <v>40397.22</v>
      </c>
      <c r="D79" s="115">
        <f t="shared" ref="D79:D90" si="2">C79/B79*100</f>
        <v>100</v>
      </c>
      <c r="E79" s="104" t="s">
        <v>398</v>
      </c>
    </row>
    <row r="80" spans="1:5" ht="15.75" x14ac:dyDescent="0.25">
      <c r="A80" s="79" t="s">
        <v>702</v>
      </c>
      <c r="B80" s="95">
        <v>450000</v>
      </c>
      <c r="C80" s="95">
        <v>450000</v>
      </c>
      <c r="D80" s="115">
        <f t="shared" si="2"/>
        <v>100</v>
      </c>
      <c r="E80" s="104" t="s">
        <v>398</v>
      </c>
    </row>
    <row r="81" spans="1:5" ht="47.25" x14ac:dyDescent="0.25">
      <c r="A81" s="79" t="s">
        <v>700</v>
      </c>
      <c r="B81" s="95">
        <v>250000</v>
      </c>
      <c r="C81" s="95">
        <v>250000</v>
      </c>
      <c r="D81" s="115">
        <f t="shared" si="2"/>
        <v>100</v>
      </c>
      <c r="E81" s="104" t="s">
        <v>398</v>
      </c>
    </row>
    <row r="82" spans="1:5" ht="47.25" x14ac:dyDescent="0.25">
      <c r="A82" s="79" t="s">
        <v>701</v>
      </c>
      <c r="B82" s="95">
        <v>448912.8</v>
      </c>
      <c r="C82" s="95">
        <v>448912.8</v>
      </c>
      <c r="D82" s="115">
        <f t="shared" si="2"/>
        <v>100</v>
      </c>
      <c r="E82" s="104" t="s">
        <v>398</v>
      </c>
    </row>
    <row r="83" spans="1:5" ht="15.75" x14ac:dyDescent="0.25">
      <c r="A83" s="75" t="s">
        <v>110</v>
      </c>
      <c r="B83" s="190">
        <f>SUM(B84:B90)</f>
        <v>32045004.949999999</v>
      </c>
      <c r="C83" s="190">
        <f>SUM(C84:C90)</f>
        <v>32030652.370000001</v>
      </c>
      <c r="D83" s="114">
        <f t="shared" si="2"/>
        <v>99.955211178708211</v>
      </c>
      <c r="E83" s="152"/>
    </row>
    <row r="84" spans="1:5" ht="31.5" x14ac:dyDescent="0.25">
      <c r="A84" s="79" t="s">
        <v>710</v>
      </c>
      <c r="B84" s="95">
        <v>736061.31</v>
      </c>
      <c r="C84" s="95">
        <v>736061.31</v>
      </c>
      <c r="D84" s="115">
        <f t="shared" si="2"/>
        <v>100</v>
      </c>
      <c r="E84" s="229" t="s">
        <v>398</v>
      </c>
    </row>
    <row r="85" spans="1:5" ht="15.75" customHeight="1" x14ac:dyDescent="0.25">
      <c r="A85" s="79" t="s">
        <v>711</v>
      </c>
      <c r="B85" s="95">
        <v>375141.96</v>
      </c>
      <c r="C85" s="95">
        <v>375141.96</v>
      </c>
      <c r="D85" s="115">
        <f t="shared" si="2"/>
        <v>100</v>
      </c>
      <c r="E85" s="229" t="s">
        <v>398</v>
      </c>
    </row>
    <row r="86" spans="1:5" ht="15.75" x14ac:dyDescent="0.25">
      <c r="A86" s="79" t="s">
        <v>712</v>
      </c>
      <c r="B86" s="95">
        <v>37803.019999999997</v>
      </c>
      <c r="C86" s="95">
        <v>26088</v>
      </c>
      <c r="D86" s="115">
        <f t="shared" si="2"/>
        <v>69.010359489797381</v>
      </c>
      <c r="E86" s="229" t="s">
        <v>398</v>
      </c>
    </row>
    <row r="87" spans="1:5" ht="31.5" customHeight="1" x14ac:dyDescent="0.25">
      <c r="A87" s="362" t="s">
        <v>713</v>
      </c>
      <c r="B87" s="191">
        <v>21437900</v>
      </c>
      <c r="C87" s="191">
        <v>21435305.710000001</v>
      </c>
      <c r="D87" s="115">
        <f t="shared" si="2"/>
        <v>99.987898581484203</v>
      </c>
      <c r="E87" s="229" t="s">
        <v>397</v>
      </c>
    </row>
    <row r="88" spans="1:5" ht="15.75" x14ac:dyDescent="0.25">
      <c r="A88" s="363"/>
      <c r="B88" s="95">
        <v>216579.87</v>
      </c>
      <c r="C88" s="95">
        <v>216536.6</v>
      </c>
      <c r="D88" s="115">
        <f t="shared" si="2"/>
        <v>99.980021227272886</v>
      </c>
      <c r="E88" s="229" t="s">
        <v>399</v>
      </c>
    </row>
    <row r="89" spans="1:5" ht="31.5" customHeight="1" x14ac:dyDescent="0.25">
      <c r="A89" s="362" t="s">
        <v>714</v>
      </c>
      <c r="B89" s="191">
        <v>9149100</v>
      </c>
      <c r="C89" s="191">
        <v>9149100</v>
      </c>
      <c r="D89" s="115">
        <f t="shared" si="2"/>
        <v>100</v>
      </c>
      <c r="E89" s="229" t="s">
        <v>397</v>
      </c>
    </row>
    <row r="90" spans="1:5" ht="15.75" x14ac:dyDescent="0.25">
      <c r="A90" s="363"/>
      <c r="B90" s="95">
        <v>92418.79</v>
      </c>
      <c r="C90" s="95">
        <v>92418.79</v>
      </c>
      <c r="D90" s="115">
        <f t="shared" si="2"/>
        <v>100</v>
      </c>
      <c r="E90" s="229" t="s">
        <v>399</v>
      </c>
    </row>
    <row r="91" spans="1:5" ht="15.75" x14ac:dyDescent="0.25">
      <c r="A91" s="149"/>
      <c r="B91" s="150"/>
      <c r="C91" s="150"/>
      <c r="D91" s="150"/>
      <c r="E91" s="151"/>
    </row>
    <row r="92" spans="1:5" ht="15.75" x14ac:dyDescent="0.25">
      <c r="A92" s="149"/>
      <c r="B92" s="150"/>
      <c r="C92" s="150"/>
      <c r="D92" s="150"/>
      <c r="E92" s="151"/>
    </row>
    <row r="93" spans="1:5" ht="15.75" x14ac:dyDescent="0.25">
      <c r="A93" s="149"/>
      <c r="B93" s="150"/>
      <c r="C93" s="150"/>
      <c r="D93" s="150"/>
      <c r="E93" s="151"/>
    </row>
    <row r="94" spans="1:5" ht="15.75" x14ac:dyDescent="0.25">
      <c r="A94" s="149"/>
      <c r="B94" s="150"/>
      <c r="C94" s="150"/>
      <c r="D94" s="150"/>
      <c r="E94" s="151"/>
    </row>
    <row r="95" spans="1:5" ht="15.75" x14ac:dyDescent="0.25">
      <c r="A95" s="149"/>
      <c r="B95" s="150"/>
      <c r="C95" s="150"/>
      <c r="D95" s="150"/>
      <c r="E95" s="151"/>
    </row>
    <row r="96" spans="1:5" ht="15.75" x14ac:dyDescent="0.25">
      <c r="A96" s="149"/>
      <c r="B96" s="150"/>
      <c r="C96" s="150"/>
      <c r="D96" s="150"/>
      <c r="E96" s="151"/>
    </row>
    <row r="97" spans="1:5" ht="15.75" x14ac:dyDescent="0.25">
      <c r="A97" s="149"/>
      <c r="B97" s="150"/>
      <c r="C97" s="150"/>
      <c r="D97" s="150"/>
      <c r="E97" s="151"/>
    </row>
  </sheetData>
  <autoFilter ref="A5:E90"/>
  <mergeCells count="13">
    <mergeCell ref="A89:A90"/>
    <mergeCell ref="A3:E3"/>
    <mergeCell ref="A32:A33"/>
    <mergeCell ref="A55:A56"/>
    <mergeCell ref="A57:A58"/>
    <mergeCell ref="A59:A60"/>
    <mergeCell ref="A71:A72"/>
    <mergeCell ref="A87:A88"/>
    <mergeCell ref="B4:C4"/>
    <mergeCell ref="A20:A21"/>
    <mergeCell ref="A22:A23"/>
    <mergeCell ref="A24:A25"/>
    <mergeCell ref="A30:A31"/>
  </mergeCells>
  <pageMargins left="0.98425196850393704" right="0.39370078740157483" top="0.59055118110236227" bottom="0.39370078740157483" header="0.39370078740157483" footer="0.15748031496062992"/>
  <pageSetup paperSize="9" scale="67"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pageSetUpPr fitToPage="1"/>
  </sheetPr>
  <dimension ref="A1:M103"/>
  <sheetViews>
    <sheetView workbookViewId="0">
      <pane ySplit="7" topLeftCell="A45" activePane="bottomLeft" state="frozen"/>
      <selection pane="bottomLeft" activeCell="K7" sqref="K7"/>
    </sheetView>
  </sheetViews>
  <sheetFormatPr defaultRowHeight="12.75" x14ac:dyDescent="0.2"/>
  <cols>
    <col min="1" max="1" width="29" customWidth="1"/>
    <col min="2" max="2" width="12.140625" style="344" bestFit="1" customWidth="1"/>
    <col min="3" max="3" width="11.28515625" style="344" bestFit="1" customWidth="1"/>
    <col min="4" max="5" width="10.140625" style="344" bestFit="1" customWidth="1"/>
    <col min="6" max="6" width="9" style="344" customWidth="1"/>
    <col min="7" max="7" width="8.85546875" style="344" customWidth="1"/>
    <col min="8" max="8" width="27.7109375" style="344" customWidth="1"/>
    <col min="9" max="9" width="10.140625" bestFit="1" customWidth="1"/>
    <col min="10" max="10" width="9.85546875" customWidth="1"/>
  </cols>
  <sheetData>
    <row r="1" spans="1:10" x14ac:dyDescent="0.2">
      <c r="A1" s="38"/>
      <c r="B1" s="311"/>
      <c r="C1" s="311"/>
      <c r="D1" s="311"/>
      <c r="E1" s="311"/>
      <c r="F1" s="312"/>
      <c r="G1" s="312"/>
      <c r="H1" s="313" t="s">
        <v>195</v>
      </c>
      <c r="I1" s="22"/>
    </row>
    <row r="2" spans="1:10" x14ac:dyDescent="0.2">
      <c r="A2" s="38"/>
      <c r="B2" s="311"/>
      <c r="C2" s="311"/>
      <c r="D2" s="311"/>
      <c r="E2" s="311"/>
      <c r="F2" s="312"/>
      <c r="G2" s="312"/>
      <c r="H2" s="314" t="s">
        <v>192</v>
      </c>
      <c r="I2" s="22"/>
    </row>
    <row r="3" spans="1:10" ht="36.75" customHeight="1" x14ac:dyDescent="0.25">
      <c r="A3" s="390" t="s">
        <v>715</v>
      </c>
      <c r="B3" s="390"/>
      <c r="C3" s="390"/>
      <c r="D3" s="390"/>
      <c r="E3" s="390"/>
      <c r="F3" s="390"/>
      <c r="G3" s="390"/>
      <c r="H3" s="390"/>
      <c r="I3" s="177" t="s">
        <v>428</v>
      </c>
      <c r="J3" s="172" t="s">
        <v>429</v>
      </c>
    </row>
    <row r="4" spans="1:10" x14ac:dyDescent="0.2">
      <c r="A4" s="38"/>
      <c r="B4" s="311"/>
      <c r="C4" s="311"/>
      <c r="D4" s="391"/>
      <c r="E4" s="391"/>
      <c r="F4" s="391" t="s">
        <v>49</v>
      </c>
      <c r="G4" s="391"/>
      <c r="H4" s="312"/>
    </row>
    <row r="5" spans="1:10" ht="81.75" customHeight="1" x14ac:dyDescent="0.2">
      <c r="A5" s="392" t="s">
        <v>76</v>
      </c>
      <c r="B5" s="393" t="s">
        <v>262</v>
      </c>
      <c r="C5" s="393"/>
      <c r="D5" s="393" t="s">
        <v>162</v>
      </c>
      <c r="E5" s="393"/>
      <c r="F5" s="394" t="s">
        <v>154</v>
      </c>
      <c r="G5" s="394" t="s">
        <v>155</v>
      </c>
      <c r="H5" s="395" t="s">
        <v>84</v>
      </c>
    </row>
    <row r="6" spans="1:10" ht="51" customHeight="1" x14ac:dyDescent="0.2">
      <c r="A6" s="392"/>
      <c r="B6" s="315" t="s">
        <v>716</v>
      </c>
      <c r="C6" s="316" t="s">
        <v>77</v>
      </c>
      <c r="D6" s="315" t="s">
        <v>716</v>
      </c>
      <c r="E6" s="316" t="s">
        <v>77</v>
      </c>
      <c r="F6" s="394"/>
      <c r="G6" s="394"/>
      <c r="H6" s="396"/>
    </row>
    <row r="7" spans="1:10" x14ac:dyDescent="0.2">
      <c r="A7" s="227" t="s">
        <v>78</v>
      </c>
      <c r="B7" s="317" t="s">
        <v>79</v>
      </c>
      <c r="C7" s="316">
        <v>3</v>
      </c>
      <c r="D7" s="317" t="s">
        <v>80</v>
      </c>
      <c r="E7" s="316">
        <v>5</v>
      </c>
      <c r="F7" s="318" t="s">
        <v>389</v>
      </c>
      <c r="G7" s="318" t="s">
        <v>388</v>
      </c>
      <c r="H7" s="319">
        <v>8</v>
      </c>
    </row>
    <row r="8" spans="1:10" ht="15.75" x14ac:dyDescent="0.25">
      <c r="A8" s="100"/>
      <c r="B8" s="39">
        <f>B11+B29+B35+B43+B49+B55+B60+B63+B70+B76+B84+B31+B39+B9+B80+B82</f>
        <v>396590.5</v>
      </c>
      <c r="C8" s="39">
        <f>C11+C29+C35+C43+C49+C55+C60+C63+C70+C76+C84+C31+C39+C9+C80+C82</f>
        <v>381866.8</v>
      </c>
      <c r="D8" s="39">
        <f>D11+D29+D35+D43+D49+D55+D60+D63+D70+D76+D84+D31+D39+D9+D80+D82</f>
        <v>3404.1000000000004</v>
      </c>
      <c r="E8" s="39">
        <f>E11+E29+E35+E43+E49+E55+E60+E63+E70+E76+E84+E31+E39+E9+E80+E82</f>
        <v>3315.9999999999995</v>
      </c>
      <c r="F8" s="320"/>
      <c r="G8" s="320"/>
      <c r="H8" s="321"/>
    </row>
    <row r="9" spans="1:10" ht="26.25" x14ac:dyDescent="0.25">
      <c r="A9" s="105" t="s">
        <v>240</v>
      </c>
      <c r="B9" s="39">
        <f>B10</f>
        <v>238.2</v>
      </c>
      <c r="C9" s="39">
        <f t="shared" ref="C9:E9" si="0">C10</f>
        <v>238.2</v>
      </c>
      <c r="D9" s="39">
        <f t="shared" si="0"/>
        <v>1.5</v>
      </c>
      <c r="E9" s="39">
        <f t="shared" si="0"/>
        <v>1.5</v>
      </c>
      <c r="F9" s="320"/>
      <c r="G9" s="320"/>
      <c r="H9" s="321"/>
    </row>
    <row r="10" spans="1:10" ht="153" x14ac:dyDescent="0.2">
      <c r="A10" s="230" t="s">
        <v>717</v>
      </c>
      <c r="B10" s="106">
        <v>238.2</v>
      </c>
      <c r="C10" s="106">
        <v>238.2</v>
      </c>
      <c r="D10" s="106">
        <v>1.5</v>
      </c>
      <c r="E10" s="106">
        <v>1.5</v>
      </c>
      <c r="F10" s="322">
        <f>D10/(B10+D10)*100</f>
        <v>0.62578222778473092</v>
      </c>
      <c r="G10" s="322">
        <f>E10/(C10+E10)*100</f>
        <v>0.62578222778473092</v>
      </c>
      <c r="H10" s="264" t="s">
        <v>553</v>
      </c>
      <c r="I10" s="113">
        <v>7555</v>
      </c>
    </row>
    <row r="11" spans="1:10" ht="25.5" x14ac:dyDescent="0.2">
      <c r="A11" s="40" t="s">
        <v>81</v>
      </c>
      <c r="B11" s="41">
        <f>SUM(B12:B28)</f>
        <v>69306.399999999994</v>
      </c>
      <c r="C11" s="41">
        <f>SUM(C12:C28)</f>
        <v>66043.199999999983</v>
      </c>
      <c r="D11" s="41">
        <f>SUM(D12:D28)</f>
        <v>373.40000000000003</v>
      </c>
      <c r="E11" s="41">
        <f>SUM(E12:E28)</f>
        <v>370.4</v>
      </c>
      <c r="F11" s="323"/>
      <c r="G11" s="323"/>
      <c r="H11" s="324"/>
      <c r="I11" s="107"/>
    </row>
    <row r="12" spans="1:10" ht="102" x14ac:dyDescent="0.2">
      <c r="A12" s="42" t="s">
        <v>157</v>
      </c>
      <c r="B12" s="43">
        <v>26</v>
      </c>
      <c r="C12" s="43">
        <v>21.8</v>
      </c>
      <c r="D12" s="43">
        <v>0</v>
      </c>
      <c r="E12" s="43">
        <v>0</v>
      </c>
      <c r="F12" s="366" t="s">
        <v>153</v>
      </c>
      <c r="G12" s="367"/>
      <c r="H12" s="264" t="s">
        <v>827</v>
      </c>
      <c r="I12" s="112">
        <v>7556</v>
      </c>
    </row>
    <row r="13" spans="1:10" ht="255" x14ac:dyDescent="0.2">
      <c r="A13" s="42" t="s">
        <v>271</v>
      </c>
      <c r="B13" s="43">
        <v>85.7</v>
      </c>
      <c r="C13" s="43">
        <v>84.4</v>
      </c>
      <c r="D13" s="43">
        <v>0</v>
      </c>
      <c r="E13" s="43">
        <v>0</v>
      </c>
      <c r="F13" s="366" t="s">
        <v>153</v>
      </c>
      <c r="G13" s="367"/>
      <c r="H13" s="264" t="s">
        <v>828</v>
      </c>
      <c r="I13" s="111">
        <v>7554</v>
      </c>
    </row>
    <row r="14" spans="1:10" ht="178.5" x14ac:dyDescent="0.2">
      <c r="A14" s="42" t="s">
        <v>253</v>
      </c>
      <c r="B14" s="43">
        <v>24244.400000000001</v>
      </c>
      <c r="C14" s="43">
        <v>24014.799999999999</v>
      </c>
      <c r="D14" s="43">
        <v>0</v>
      </c>
      <c r="E14" s="43">
        <v>0</v>
      </c>
      <c r="F14" s="366" t="s">
        <v>153</v>
      </c>
      <c r="G14" s="367"/>
      <c r="H14" s="264" t="s">
        <v>829</v>
      </c>
      <c r="I14" s="111">
        <v>5303</v>
      </c>
    </row>
    <row r="15" spans="1:10" ht="153" x14ac:dyDescent="0.2">
      <c r="A15" s="42" t="s">
        <v>724</v>
      </c>
      <c r="B15" s="43">
        <v>297.7</v>
      </c>
      <c r="C15" s="43">
        <v>297.7</v>
      </c>
      <c r="D15" s="43">
        <v>0</v>
      </c>
      <c r="E15" s="43">
        <v>0</v>
      </c>
      <c r="F15" s="366" t="s">
        <v>153</v>
      </c>
      <c r="G15" s="367"/>
      <c r="H15" s="264" t="s">
        <v>830</v>
      </c>
      <c r="I15" s="232" t="s">
        <v>725</v>
      </c>
    </row>
    <row r="16" spans="1:10" ht="216.75" x14ac:dyDescent="0.2">
      <c r="A16" s="42" t="s">
        <v>254</v>
      </c>
      <c r="B16" s="43">
        <v>5300</v>
      </c>
      <c r="C16" s="43">
        <v>4988.8</v>
      </c>
      <c r="D16" s="43">
        <v>7.1</v>
      </c>
      <c r="E16" s="43">
        <v>5</v>
      </c>
      <c r="F16" s="325">
        <f>D16/(B16+D16)*100</f>
        <v>0.13378304535433663</v>
      </c>
      <c r="G16" s="325">
        <f>E16/(C16+E16)*100</f>
        <v>0.1001241539508991</v>
      </c>
      <c r="H16" s="264" t="s">
        <v>831</v>
      </c>
      <c r="I16" s="111" t="s">
        <v>255</v>
      </c>
    </row>
    <row r="17" spans="1:9" ht="89.25" x14ac:dyDescent="0.2">
      <c r="A17" s="156" t="s">
        <v>540</v>
      </c>
      <c r="B17" s="43">
        <v>1078.3</v>
      </c>
      <c r="C17" s="43">
        <v>1078.3</v>
      </c>
      <c r="D17" s="43">
        <v>56.8</v>
      </c>
      <c r="E17" s="43">
        <v>56.8</v>
      </c>
      <c r="F17" s="325">
        <f>D17/(B17+D17)*100</f>
        <v>5.0039644084221662</v>
      </c>
      <c r="G17" s="325">
        <f>E17/(C17+E17)*100</f>
        <v>5.0039644084221662</v>
      </c>
      <c r="H17" s="264" t="s">
        <v>832</v>
      </c>
      <c r="I17" s="111">
        <v>7470</v>
      </c>
    </row>
    <row r="18" spans="1:9" ht="101.25" x14ac:dyDescent="0.2">
      <c r="A18" s="156" t="s">
        <v>543</v>
      </c>
      <c r="B18" s="43">
        <v>3086.6</v>
      </c>
      <c r="C18" s="43">
        <v>3085.8</v>
      </c>
      <c r="D18" s="43">
        <v>0</v>
      </c>
      <c r="E18" s="43">
        <v>0</v>
      </c>
      <c r="F18" s="366" t="s">
        <v>153</v>
      </c>
      <c r="G18" s="367"/>
      <c r="H18" s="264" t="s">
        <v>833</v>
      </c>
      <c r="I18" s="195" t="s">
        <v>542</v>
      </c>
    </row>
    <row r="19" spans="1:9" ht="127.5" x14ac:dyDescent="0.2">
      <c r="A19" s="42" t="s">
        <v>211</v>
      </c>
      <c r="B19" s="43">
        <v>4286.6000000000004</v>
      </c>
      <c r="C19" s="43">
        <v>2911.7</v>
      </c>
      <c r="D19" s="43">
        <v>0</v>
      </c>
      <c r="E19" s="43">
        <v>0</v>
      </c>
      <c r="F19" s="366" t="s">
        <v>153</v>
      </c>
      <c r="G19" s="367"/>
      <c r="H19" s="264" t="s">
        <v>834</v>
      </c>
      <c r="I19" s="111">
        <v>7566</v>
      </c>
    </row>
    <row r="20" spans="1:9" ht="255" x14ac:dyDescent="0.2">
      <c r="A20" s="42" t="s">
        <v>272</v>
      </c>
      <c r="B20" s="43">
        <v>5600</v>
      </c>
      <c r="C20" s="43">
        <v>5600</v>
      </c>
      <c r="D20" s="43">
        <v>0</v>
      </c>
      <c r="E20" s="43">
        <v>0</v>
      </c>
      <c r="F20" s="366" t="s">
        <v>153</v>
      </c>
      <c r="G20" s="367"/>
      <c r="H20" s="264" t="s">
        <v>807</v>
      </c>
      <c r="I20" s="111">
        <v>7587</v>
      </c>
    </row>
    <row r="21" spans="1:9" ht="112.5" x14ac:dyDescent="0.2">
      <c r="A21" s="42" t="s">
        <v>310</v>
      </c>
      <c r="B21" s="43">
        <v>2932.5</v>
      </c>
      <c r="C21" s="43">
        <v>2932.2</v>
      </c>
      <c r="D21" s="43">
        <v>29.6</v>
      </c>
      <c r="E21" s="43">
        <v>29.6</v>
      </c>
      <c r="F21" s="326">
        <f t="shared" ref="F21:G25" si="1">D21/(B21+D21)*100</f>
        <v>0.99929104351642417</v>
      </c>
      <c r="G21" s="326">
        <f t="shared" si="1"/>
        <v>0.99939226146262428</v>
      </c>
      <c r="H21" s="264" t="s">
        <v>808</v>
      </c>
      <c r="I21" s="107">
        <v>7563</v>
      </c>
    </row>
    <row r="22" spans="1:9" ht="112.5" x14ac:dyDescent="0.2">
      <c r="A22" s="156" t="s">
        <v>726</v>
      </c>
      <c r="B22" s="43">
        <v>1948</v>
      </c>
      <c r="C22" s="43">
        <v>1947.4</v>
      </c>
      <c r="D22" s="43">
        <v>19.7</v>
      </c>
      <c r="E22" s="43">
        <v>19.7</v>
      </c>
      <c r="F22" s="326">
        <f t="shared" si="1"/>
        <v>1.0011688773695178</v>
      </c>
      <c r="G22" s="326">
        <f t="shared" si="1"/>
        <v>1.0014742514361241</v>
      </c>
      <c r="H22" s="264" t="s">
        <v>809</v>
      </c>
      <c r="I22" s="107">
        <v>7582</v>
      </c>
    </row>
    <row r="23" spans="1:9" ht="89.25" x14ac:dyDescent="0.2">
      <c r="A23" s="42" t="s">
        <v>541</v>
      </c>
      <c r="B23" s="43">
        <v>2897.7</v>
      </c>
      <c r="C23" s="43">
        <v>2518</v>
      </c>
      <c r="D23" s="43">
        <v>152.5</v>
      </c>
      <c r="E23" s="43">
        <v>152.5</v>
      </c>
      <c r="F23" s="326">
        <f t="shared" si="1"/>
        <v>4.9996721526457284</v>
      </c>
      <c r="G23" s="326">
        <f t="shared" si="1"/>
        <v>5.7105410971728139</v>
      </c>
      <c r="H23" s="264" t="s">
        <v>810</v>
      </c>
      <c r="I23" s="107">
        <v>7559</v>
      </c>
    </row>
    <row r="24" spans="1:9" ht="140.25" x14ac:dyDescent="0.2">
      <c r="A24" s="156" t="s">
        <v>722</v>
      </c>
      <c r="B24" s="43">
        <v>1522.2</v>
      </c>
      <c r="C24" s="43">
        <v>1522.2</v>
      </c>
      <c r="D24" s="43">
        <v>15.4</v>
      </c>
      <c r="E24" s="43">
        <v>15.4</v>
      </c>
      <c r="F24" s="326">
        <f t="shared" si="1"/>
        <v>1.0015608740894899</v>
      </c>
      <c r="G24" s="326">
        <f t="shared" si="1"/>
        <v>1.0015608740894899</v>
      </c>
      <c r="H24" s="264" t="s">
        <v>811</v>
      </c>
      <c r="I24" s="231" t="s">
        <v>723</v>
      </c>
    </row>
    <row r="25" spans="1:9" ht="67.5" x14ac:dyDescent="0.2">
      <c r="A25" s="156" t="s">
        <v>720</v>
      </c>
      <c r="B25" s="43">
        <v>7807.7</v>
      </c>
      <c r="C25" s="43">
        <v>7807.7</v>
      </c>
      <c r="D25" s="43">
        <v>78.900000000000006</v>
      </c>
      <c r="E25" s="43">
        <v>78.900000000000006</v>
      </c>
      <c r="F25" s="326">
        <f t="shared" si="1"/>
        <v>1.0004311109984025</v>
      </c>
      <c r="G25" s="326">
        <f t="shared" si="1"/>
        <v>1.0004311109984025</v>
      </c>
      <c r="H25" s="264" t="s">
        <v>812</v>
      </c>
      <c r="I25" s="231" t="s">
        <v>721</v>
      </c>
    </row>
    <row r="26" spans="1:9" ht="153" x14ac:dyDescent="0.2">
      <c r="A26" s="156" t="s">
        <v>719</v>
      </c>
      <c r="B26" s="43">
        <v>900</v>
      </c>
      <c r="C26" s="43">
        <v>900</v>
      </c>
      <c r="D26" s="43">
        <v>9.1</v>
      </c>
      <c r="E26" s="43">
        <v>9.1</v>
      </c>
      <c r="F26" s="326">
        <f t="shared" ref="F26:F27" si="2">D26/(B26+D26)*100</f>
        <v>1.0009899901000989</v>
      </c>
      <c r="G26" s="326">
        <f t="shared" ref="G26:G27" si="3">E26/(C26+E26)*100</f>
        <v>1.0009899901000989</v>
      </c>
      <c r="H26" s="264" t="s">
        <v>813</v>
      </c>
      <c r="I26" s="107">
        <v>1521</v>
      </c>
    </row>
    <row r="27" spans="1:9" ht="114.75" x14ac:dyDescent="0.2">
      <c r="A27" s="156" t="s">
        <v>718</v>
      </c>
      <c r="B27" s="43">
        <v>4340</v>
      </c>
      <c r="C27" s="43">
        <v>3379.4</v>
      </c>
      <c r="D27" s="43">
        <v>4.3</v>
      </c>
      <c r="E27" s="43">
        <v>3.4</v>
      </c>
      <c r="F27" s="326">
        <f t="shared" si="2"/>
        <v>9.8980273001404134E-2</v>
      </c>
      <c r="G27" s="326">
        <f t="shared" si="3"/>
        <v>0.10050845453470497</v>
      </c>
      <c r="H27" s="264" t="s">
        <v>835</v>
      </c>
      <c r="I27" s="107">
        <v>7583</v>
      </c>
    </row>
    <row r="28" spans="1:9" ht="135" x14ac:dyDescent="0.2">
      <c r="A28" s="42" t="s">
        <v>215</v>
      </c>
      <c r="B28" s="43">
        <v>2953</v>
      </c>
      <c r="C28" s="43">
        <v>2953</v>
      </c>
      <c r="D28" s="43">
        <v>0</v>
      </c>
      <c r="E28" s="43">
        <v>0</v>
      </c>
      <c r="F28" s="366" t="s">
        <v>153</v>
      </c>
      <c r="G28" s="367"/>
      <c r="H28" s="264" t="s">
        <v>836</v>
      </c>
      <c r="I28" s="108" t="s">
        <v>210</v>
      </c>
    </row>
    <row r="29" spans="1:9" ht="63.75" x14ac:dyDescent="0.2">
      <c r="A29" s="40" t="s">
        <v>410</v>
      </c>
      <c r="B29" s="41">
        <f>SUM(B30:B30)</f>
        <v>612.70000000000005</v>
      </c>
      <c r="C29" s="41">
        <f>SUM(C30:C30)</f>
        <v>589.6</v>
      </c>
      <c r="D29" s="41">
        <f>SUM(D30:D30)</f>
        <v>32.200000000000003</v>
      </c>
      <c r="E29" s="41">
        <f>SUM(E30:E30)</f>
        <v>31</v>
      </c>
      <c r="F29" s="323"/>
      <c r="G29" s="323"/>
      <c r="H29" s="264"/>
      <c r="I29" s="107"/>
    </row>
    <row r="30" spans="1:9" ht="67.5" x14ac:dyDescent="0.2">
      <c r="A30" s="156" t="s">
        <v>412</v>
      </c>
      <c r="B30" s="43">
        <v>612.70000000000005</v>
      </c>
      <c r="C30" s="43">
        <v>589.6</v>
      </c>
      <c r="D30" s="43">
        <v>32.200000000000003</v>
      </c>
      <c r="E30" s="43">
        <v>31</v>
      </c>
      <c r="F30" s="322">
        <f>D30/(B30+D30)*100</f>
        <v>4.9930221739804619</v>
      </c>
      <c r="G30" s="322">
        <f>E30/(C30+E30)*100</f>
        <v>4.9951659684176599</v>
      </c>
      <c r="H30" s="264" t="s">
        <v>814</v>
      </c>
      <c r="I30" s="157" t="s">
        <v>411</v>
      </c>
    </row>
    <row r="31" spans="1:9" ht="63.75" x14ac:dyDescent="0.2">
      <c r="A31" s="40" t="s">
        <v>409</v>
      </c>
      <c r="B31" s="45">
        <f>SUM(B32:B34)</f>
        <v>110299.1</v>
      </c>
      <c r="C31" s="45">
        <f>SUM(C32:C34)</f>
        <v>109898.6</v>
      </c>
      <c r="D31" s="45">
        <f>SUM(D32:D34)</f>
        <v>781.3</v>
      </c>
      <c r="E31" s="45">
        <f>SUM(E32:E34)</f>
        <v>776.9</v>
      </c>
      <c r="F31" s="45">
        <v>0</v>
      </c>
      <c r="G31" s="45">
        <v>0</v>
      </c>
      <c r="H31" s="264"/>
      <c r="I31" s="107"/>
    </row>
    <row r="32" spans="1:9" ht="94.5" customHeight="1" x14ac:dyDescent="0.2">
      <c r="A32" s="369" t="s">
        <v>311</v>
      </c>
      <c r="B32" s="43">
        <v>46712.1</v>
      </c>
      <c r="C32" s="43">
        <v>46314.2</v>
      </c>
      <c r="D32" s="43">
        <v>472.3</v>
      </c>
      <c r="E32" s="43">
        <v>468</v>
      </c>
      <c r="F32" s="326">
        <f>D32/(B32+D32)*100</f>
        <v>1.0009664211052804</v>
      </c>
      <c r="G32" s="326">
        <f>E32/(C32+E32)*100</f>
        <v>1.000380486595329</v>
      </c>
      <c r="H32" s="327" t="s">
        <v>727</v>
      </c>
      <c r="I32" s="107">
        <v>7571</v>
      </c>
    </row>
    <row r="33" spans="1:13" ht="138.75" customHeight="1" x14ac:dyDescent="0.2">
      <c r="A33" s="370"/>
      <c r="B33" s="43">
        <v>30587</v>
      </c>
      <c r="C33" s="43">
        <v>30584.400000000001</v>
      </c>
      <c r="D33" s="43">
        <v>309</v>
      </c>
      <c r="E33" s="43">
        <v>308.89999999999998</v>
      </c>
      <c r="F33" s="326">
        <f t="shared" ref="F33:G33" si="4">D33/(B33+D33)*100</f>
        <v>1.0001294665976177</v>
      </c>
      <c r="G33" s="326">
        <f t="shared" si="4"/>
        <v>0.99989318072203348</v>
      </c>
      <c r="H33" s="264" t="s">
        <v>544</v>
      </c>
      <c r="I33" s="107">
        <v>7571</v>
      </c>
    </row>
    <row r="34" spans="1:13" ht="67.5" x14ac:dyDescent="0.2">
      <c r="A34" s="42" t="s">
        <v>212</v>
      </c>
      <c r="B34" s="43">
        <v>33000</v>
      </c>
      <c r="C34" s="43">
        <v>33000</v>
      </c>
      <c r="D34" s="43">
        <v>0</v>
      </c>
      <c r="E34" s="43">
        <v>0</v>
      </c>
      <c r="F34" s="366" t="s">
        <v>153</v>
      </c>
      <c r="G34" s="367"/>
      <c r="H34" s="264" t="s">
        <v>256</v>
      </c>
      <c r="I34" s="107">
        <v>7570</v>
      </c>
    </row>
    <row r="35" spans="1:13" ht="76.5" x14ac:dyDescent="0.2">
      <c r="A35" s="40" t="s">
        <v>158</v>
      </c>
      <c r="B35" s="45">
        <f>SUM(B36:B38)</f>
        <v>5572.2</v>
      </c>
      <c r="C35" s="45">
        <f t="shared" ref="C35:E35" si="5">SUM(C36:C38)</f>
        <v>4924.4000000000005</v>
      </c>
      <c r="D35" s="45">
        <f t="shared" si="5"/>
        <v>138</v>
      </c>
      <c r="E35" s="45">
        <f t="shared" si="5"/>
        <v>137.9</v>
      </c>
      <c r="F35" s="323"/>
      <c r="G35" s="323"/>
      <c r="H35" s="328"/>
      <c r="I35" s="107"/>
    </row>
    <row r="36" spans="1:13" ht="37.5" customHeight="1" x14ac:dyDescent="0.2">
      <c r="A36" s="42" t="s">
        <v>216</v>
      </c>
      <c r="B36" s="43">
        <v>2574.6999999999998</v>
      </c>
      <c r="C36" s="43">
        <v>2574.6999999999998</v>
      </c>
      <c r="D36" s="43">
        <v>135.5</v>
      </c>
      <c r="E36" s="43">
        <v>135.5</v>
      </c>
      <c r="F36" s="322">
        <f>D36/(B36+D36)*100</f>
        <v>4.9996310235406991</v>
      </c>
      <c r="G36" s="322">
        <f>E36/(C36+E36)*100</f>
        <v>4.9996310235406991</v>
      </c>
      <c r="H36" s="264" t="s">
        <v>730</v>
      </c>
      <c r="I36" s="112">
        <v>7412</v>
      </c>
    </row>
    <row r="37" spans="1:13" ht="45.75" customHeight="1" x14ac:dyDescent="0.2">
      <c r="A37" s="156" t="s">
        <v>728</v>
      </c>
      <c r="B37" s="43">
        <v>2796.8</v>
      </c>
      <c r="C37" s="43">
        <v>2265.4</v>
      </c>
      <c r="D37" s="43">
        <v>2.2999999999999998</v>
      </c>
      <c r="E37" s="43">
        <v>2.2999999999999998</v>
      </c>
      <c r="F37" s="322">
        <f t="shared" ref="F37:F38" si="6">D37/(B37+D37)*100</f>
        <v>8.2169268693508615E-2</v>
      </c>
      <c r="G37" s="322">
        <f t="shared" ref="G37:G38" si="7">E37/(C37+E37)*100</f>
        <v>0.10142435066366801</v>
      </c>
      <c r="H37" s="264" t="s">
        <v>815</v>
      </c>
      <c r="I37" s="111">
        <v>7414</v>
      </c>
    </row>
    <row r="38" spans="1:13" ht="37.5" customHeight="1" x14ac:dyDescent="0.2">
      <c r="A38" s="156" t="s">
        <v>729</v>
      </c>
      <c r="B38" s="43">
        <v>200.7</v>
      </c>
      <c r="C38" s="43">
        <v>84.3</v>
      </c>
      <c r="D38" s="43">
        <v>0.2</v>
      </c>
      <c r="E38" s="43">
        <v>0.1</v>
      </c>
      <c r="F38" s="322">
        <f t="shared" si="6"/>
        <v>9.9552015928322565E-2</v>
      </c>
      <c r="G38" s="322">
        <f t="shared" si="7"/>
        <v>0.11848341232227488</v>
      </c>
      <c r="H38" s="264" t="s">
        <v>816</v>
      </c>
      <c r="I38" s="111">
        <v>7675</v>
      </c>
    </row>
    <row r="39" spans="1:13" ht="51" x14ac:dyDescent="0.2">
      <c r="A39" s="40" t="s">
        <v>213</v>
      </c>
      <c r="B39" s="45">
        <f>SUM(B40:B42)</f>
        <v>10681.7</v>
      </c>
      <c r="C39" s="45">
        <f t="shared" ref="C39:E39" si="8">SUM(C40:C42)</f>
        <v>7757.6</v>
      </c>
      <c r="D39" s="45">
        <f t="shared" si="8"/>
        <v>86</v>
      </c>
      <c r="E39" s="45">
        <f t="shared" si="8"/>
        <v>74.7</v>
      </c>
      <c r="F39" s="325"/>
      <c r="G39" s="325"/>
      <c r="H39" s="264"/>
      <c r="I39" s="99"/>
    </row>
    <row r="40" spans="1:13" ht="127.5" x14ac:dyDescent="0.2">
      <c r="A40" s="156" t="s">
        <v>731</v>
      </c>
      <c r="B40" s="43">
        <v>665.6</v>
      </c>
      <c r="C40" s="43">
        <v>650.29999999999995</v>
      </c>
      <c r="D40" s="43">
        <v>0</v>
      </c>
      <c r="E40" s="43">
        <v>0</v>
      </c>
      <c r="F40" s="366" t="s">
        <v>153</v>
      </c>
      <c r="G40" s="367"/>
      <c r="H40" s="264" t="s">
        <v>817</v>
      </c>
      <c r="I40" s="111">
        <v>7518</v>
      </c>
    </row>
    <row r="41" spans="1:13" ht="38.25" x14ac:dyDescent="0.2">
      <c r="A41" s="156" t="s">
        <v>732</v>
      </c>
      <c r="B41" s="43">
        <v>7766.1</v>
      </c>
      <c r="C41" s="43">
        <v>4857.3</v>
      </c>
      <c r="D41" s="43">
        <v>63.3</v>
      </c>
      <c r="E41" s="43">
        <v>52</v>
      </c>
      <c r="F41" s="325">
        <f>D41/(B41+D41)*100</f>
        <v>0.80849107211280558</v>
      </c>
      <c r="G41" s="325">
        <f>E41/(C41+E41)*100</f>
        <v>1.0592141445827308</v>
      </c>
      <c r="H41" s="264" t="s">
        <v>818</v>
      </c>
      <c r="I41" s="111">
        <v>7690</v>
      </c>
    </row>
    <row r="42" spans="1:13" ht="76.5" x14ac:dyDescent="0.2">
      <c r="A42" s="156" t="s">
        <v>733</v>
      </c>
      <c r="B42" s="43">
        <v>2250</v>
      </c>
      <c r="C42" s="43">
        <v>2250</v>
      </c>
      <c r="D42" s="43">
        <v>22.7</v>
      </c>
      <c r="E42" s="43">
        <v>22.7</v>
      </c>
      <c r="F42" s="325">
        <f>D42/(B42+D42)*100</f>
        <v>0.9988119857438289</v>
      </c>
      <c r="G42" s="325">
        <f>E42/(C42+E42)*100</f>
        <v>0.9988119857438289</v>
      </c>
      <c r="H42" s="264" t="s">
        <v>921</v>
      </c>
      <c r="I42" s="111">
        <v>7463</v>
      </c>
    </row>
    <row r="43" spans="1:13" ht="38.25" x14ac:dyDescent="0.2">
      <c r="A43" s="40" t="s">
        <v>160</v>
      </c>
      <c r="B43" s="45">
        <f>SUM(B44:B48)</f>
        <v>60721.899999999994</v>
      </c>
      <c r="C43" s="45">
        <f>SUM(C44:C48)</f>
        <v>60216.299999999996</v>
      </c>
      <c r="D43" s="45">
        <f>SUM(D44:D48)</f>
        <v>269.7</v>
      </c>
      <c r="E43" s="45">
        <f>SUM(E44:E48)</f>
        <v>269.7</v>
      </c>
      <c r="F43" s="325"/>
      <c r="G43" s="325"/>
      <c r="H43" s="328"/>
      <c r="I43" s="107"/>
    </row>
    <row r="44" spans="1:13" ht="216.75" x14ac:dyDescent="0.2">
      <c r="A44" s="42" t="s">
        <v>214</v>
      </c>
      <c r="B44" s="43">
        <v>38994.699999999997</v>
      </c>
      <c r="C44" s="43">
        <v>38495.199999999997</v>
      </c>
      <c r="D44" s="43">
        <v>0</v>
      </c>
      <c r="E44" s="43">
        <v>0</v>
      </c>
      <c r="F44" s="366" t="s">
        <v>153</v>
      </c>
      <c r="G44" s="367"/>
      <c r="H44" s="264" t="s">
        <v>734</v>
      </c>
      <c r="I44" s="107">
        <v>7647</v>
      </c>
    </row>
    <row r="45" spans="1:13" ht="90" x14ac:dyDescent="0.2">
      <c r="A45" s="42" t="s">
        <v>217</v>
      </c>
      <c r="B45" s="43">
        <v>11727.2</v>
      </c>
      <c r="C45" s="43">
        <v>11721.1</v>
      </c>
      <c r="D45" s="43">
        <v>248.9</v>
      </c>
      <c r="E45" s="43">
        <v>248.9</v>
      </c>
      <c r="F45" s="322">
        <f>D45/(B45+D45)*100</f>
        <v>2.0783059593690765</v>
      </c>
      <c r="G45" s="322">
        <f>E45/(C45+E45)*100</f>
        <v>2.0793650793650795</v>
      </c>
      <c r="H45" s="264" t="s">
        <v>923</v>
      </c>
      <c r="I45" s="112">
        <v>7509</v>
      </c>
      <c r="M45" s="8"/>
    </row>
    <row r="46" spans="1:13" ht="89.25" x14ac:dyDescent="0.2">
      <c r="A46" s="158" t="s">
        <v>413</v>
      </c>
      <c r="B46" s="43">
        <v>10000</v>
      </c>
      <c r="C46" s="43">
        <v>10000</v>
      </c>
      <c r="D46" s="43">
        <v>20.8</v>
      </c>
      <c r="E46" s="43">
        <v>20.8</v>
      </c>
      <c r="F46" s="325">
        <f>D46/(B46+D46)*100</f>
        <v>0.20756825802331152</v>
      </c>
      <c r="G46" s="325">
        <f>E46/(C46+E46)*100</f>
        <v>0.20756825802331152</v>
      </c>
      <c r="H46" s="264" t="s">
        <v>922</v>
      </c>
      <c r="I46" s="112">
        <v>7395</v>
      </c>
    </row>
    <row r="47" spans="1:13" ht="125.25" hidden="1" customHeight="1" x14ac:dyDescent="0.2">
      <c r="A47" s="125" t="s">
        <v>274</v>
      </c>
      <c r="B47" s="43"/>
      <c r="C47" s="43">
        <v>0</v>
      </c>
      <c r="D47" s="43">
        <v>0</v>
      </c>
      <c r="E47" s="43">
        <v>0</v>
      </c>
      <c r="F47" s="366" t="s">
        <v>159</v>
      </c>
      <c r="G47" s="367"/>
      <c r="H47" s="264" t="s">
        <v>314</v>
      </c>
      <c r="I47" s="126" t="s">
        <v>273</v>
      </c>
    </row>
    <row r="48" spans="1:13" ht="89.25" hidden="1" customHeight="1" x14ac:dyDescent="0.2">
      <c r="A48" s="125" t="s">
        <v>218</v>
      </c>
      <c r="B48" s="43"/>
      <c r="C48" s="43"/>
      <c r="D48" s="43">
        <v>0</v>
      </c>
      <c r="E48" s="43">
        <v>0</v>
      </c>
      <c r="F48" s="366" t="s">
        <v>159</v>
      </c>
      <c r="G48" s="367"/>
      <c r="H48" s="264" t="s">
        <v>313</v>
      </c>
      <c r="I48" s="126" t="s">
        <v>264</v>
      </c>
    </row>
    <row r="49" spans="1:10" ht="25.5" x14ac:dyDescent="0.2">
      <c r="A49" s="40" t="s">
        <v>408</v>
      </c>
      <c r="B49" s="41">
        <f>SUM(B50:B54)</f>
        <v>9329.2999999999993</v>
      </c>
      <c r="C49" s="41">
        <f>SUM(C50:C54)</f>
        <v>9329.2999999999993</v>
      </c>
      <c r="D49" s="41">
        <f>SUM(D50:D54)</f>
        <v>225</v>
      </c>
      <c r="E49" s="41">
        <f>SUM(E50:E54)</f>
        <v>197.9</v>
      </c>
      <c r="F49" s="323"/>
      <c r="G49" s="323"/>
      <c r="H49" s="264"/>
      <c r="I49" s="107"/>
    </row>
    <row r="50" spans="1:10" ht="63.75" x14ac:dyDescent="0.2">
      <c r="A50" s="156" t="s">
        <v>547</v>
      </c>
      <c r="B50" s="43">
        <v>210.6</v>
      </c>
      <c r="C50" s="43">
        <v>210.6</v>
      </c>
      <c r="D50" s="379">
        <v>110</v>
      </c>
      <c r="E50" s="379">
        <v>110</v>
      </c>
      <c r="F50" s="386">
        <f>D50/(B50+B51+D50)*100</f>
        <v>18.666214152384185</v>
      </c>
      <c r="G50" s="386">
        <f>E50/(C50+C51+E50)*100</f>
        <v>18.666214152384185</v>
      </c>
      <c r="H50" s="381" t="s">
        <v>837</v>
      </c>
      <c r="I50" s="155" t="s">
        <v>545</v>
      </c>
    </row>
    <row r="51" spans="1:10" ht="51" x14ac:dyDescent="0.2">
      <c r="A51" s="42" t="s">
        <v>263</v>
      </c>
      <c r="B51" s="43">
        <v>268.7</v>
      </c>
      <c r="C51" s="43">
        <v>268.7</v>
      </c>
      <c r="D51" s="380"/>
      <c r="E51" s="380"/>
      <c r="F51" s="387"/>
      <c r="G51" s="387"/>
      <c r="H51" s="382"/>
      <c r="I51" s="109">
        <v>7488</v>
      </c>
    </row>
    <row r="52" spans="1:10" ht="76.5" x14ac:dyDescent="0.2">
      <c r="A52" s="156" t="s">
        <v>735</v>
      </c>
      <c r="B52" s="43">
        <v>8700</v>
      </c>
      <c r="C52" s="43">
        <v>8700</v>
      </c>
      <c r="D52" s="43">
        <v>115</v>
      </c>
      <c r="E52" s="43">
        <v>87.9</v>
      </c>
      <c r="F52" s="322">
        <f>D52/(B52+D52)*100</f>
        <v>1.3045944412932502</v>
      </c>
      <c r="G52" s="322">
        <f>E52/(C52+E52)*100</f>
        <v>1.0002389649404297</v>
      </c>
      <c r="H52" s="264" t="s">
        <v>838</v>
      </c>
      <c r="I52" s="233">
        <v>7667</v>
      </c>
      <c r="J52" s="5"/>
    </row>
    <row r="53" spans="1:10" ht="78.75" x14ac:dyDescent="0.2">
      <c r="A53" s="371" t="s">
        <v>546</v>
      </c>
      <c r="B53" s="43">
        <v>100</v>
      </c>
      <c r="C53" s="43">
        <v>100</v>
      </c>
      <c r="D53" s="43">
        <v>0</v>
      </c>
      <c r="E53" s="43">
        <v>0</v>
      </c>
      <c r="F53" s="366" t="s">
        <v>276</v>
      </c>
      <c r="G53" s="367"/>
      <c r="H53" s="264" t="s">
        <v>820</v>
      </c>
      <c r="I53" s="119" t="s">
        <v>275</v>
      </c>
      <c r="J53" s="5"/>
    </row>
    <row r="54" spans="1:10" ht="90" x14ac:dyDescent="0.2">
      <c r="A54" s="372"/>
      <c r="B54" s="43">
        <v>50</v>
      </c>
      <c r="C54" s="43">
        <v>50</v>
      </c>
      <c r="D54" s="43">
        <v>0</v>
      </c>
      <c r="E54" s="43">
        <v>0</v>
      </c>
      <c r="F54" s="366" t="s">
        <v>276</v>
      </c>
      <c r="G54" s="367"/>
      <c r="H54" s="264" t="s">
        <v>819</v>
      </c>
      <c r="I54" s="196" t="s">
        <v>736</v>
      </c>
      <c r="J54" s="5"/>
    </row>
    <row r="55" spans="1:10" ht="38.25" x14ac:dyDescent="0.2">
      <c r="A55" s="40" t="s">
        <v>407</v>
      </c>
      <c r="B55" s="41">
        <f>SUM(B56:B59)</f>
        <v>8218.2999999999993</v>
      </c>
      <c r="C55" s="41">
        <f>SUM(C56:C59)</f>
        <v>4218.3</v>
      </c>
      <c r="D55" s="41">
        <f>SUM(D56:D59)</f>
        <v>80.400000000000006</v>
      </c>
      <c r="E55" s="41">
        <f>SUM(E56:E59)</f>
        <v>39.4</v>
      </c>
      <c r="F55" s="323"/>
      <c r="G55" s="323"/>
      <c r="H55" s="264"/>
      <c r="I55" s="107"/>
    </row>
    <row r="56" spans="1:10" ht="90" x14ac:dyDescent="0.2">
      <c r="A56" s="156" t="s">
        <v>740</v>
      </c>
      <c r="B56" s="44">
        <v>332.5</v>
      </c>
      <c r="C56" s="44">
        <v>332.5</v>
      </c>
      <c r="D56" s="44">
        <v>0</v>
      </c>
      <c r="E56" s="44">
        <v>0</v>
      </c>
      <c r="F56" s="366" t="s">
        <v>276</v>
      </c>
      <c r="G56" s="367"/>
      <c r="H56" s="264" t="s">
        <v>840</v>
      </c>
      <c r="I56" s="107">
        <v>7418</v>
      </c>
    </row>
    <row r="57" spans="1:10" ht="153" x14ac:dyDescent="0.2">
      <c r="A57" s="156" t="s">
        <v>739</v>
      </c>
      <c r="B57" s="44">
        <v>735.8</v>
      </c>
      <c r="C57" s="44">
        <v>735.8</v>
      </c>
      <c r="D57" s="44">
        <v>7.4</v>
      </c>
      <c r="E57" s="44">
        <v>7.4</v>
      </c>
      <c r="F57" s="325">
        <f>D57/(B57+D57)*100</f>
        <v>0.99569429494079675</v>
      </c>
      <c r="G57" s="325">
        <f>E57/(C57+E57)*100</f>
        <v>0.99569429494079675</v>
      </c>
      <c r="H57" s="264" t="s">
        <v>839</v>
      </c>
      <c r="I57" s="107">
        <v>7436</v>
      </c>
    </row>
    <row r="58" spans="1:10" ht="114.75" x14ac:dyDescent="0.2">
      <c r="A58" s="156" t="s">
        <v>738</v>
      </c>
      <c r="B58" s="44">
        <v>3150</v>
      </c>
      <c r="C58" s="44">
        <v>3150</v>
      </c>
      <c r="D58" s="44">
        <v>32</v>
      </c>
      <c r="E58" s="44">
        <v>32</v>
      </c>
      <c r="F58" s="325">
        <f>D58/(B58+D58)*100</f>
        <v>1.005656819610308</v>
      </c>
      <c r="G58" s="325">
        <f>E58/(C58+E58)*100</f>
        <v>1.005656819610308</v>
      </c>
      <c r="H58" s="264" t="s">
        <v>594</v>
      </c>
      <c r="I58" s="107">
        <v>7674</v>
      </c>
    </row>
    <row r="59" spans="1:10" ht="56.25" x14ac:dyDescent="0.2">
      <c r="A59" s="156" t="s">
        <v>737</v>
      </c>
      <c r="B59" s="44">
        <v>4000</v>
      </c>
      <c r="C59" s="44">
        <v>0</v>
      </c>
      <c r="D59" s="44">
        <v>41</v>
      </c>
      <c r="E59" s="44">
        <v>0</v>
      </c>
      <c r="F59" s="326">
        <f>D59/(B59+D59)*100</f>
        <v>1.0146003464488988</v>
      </c>
      <c r="G59" s="325">
        <v>0</v>
      </c>
      <c r="H59" s="264" t="s">
        <v>841</v>
      </c>
      <c r="I59" s="107">
        <v>7848</v>
      </c>
    </row>
    <row r="60" spans="1:10" ht="38.25" x14ac:dyDescent="0.2">
      <c r="A60" s="40" t="s">
        <v>82</v>
      </c>
      <c r="B60" s="41">
        <f>SUM(B61:B62)</f>
        <v>2661.6</v>
      </c>
      <c r="C60" s="41">
        <f>SUM(C61:C62)</f>
        <v>2457.1999999999998</v>
      </c>
      <c r="D60" s="41">
        <f>SUM(D61:D62)</f>
        <v>223</v>
      </c>
      <c r="E60" s="41">
        <f>SUM(E61:E62)</f>
        <v>223</v>
      </c>
      <c r="F60" s="323"/>
      <c r="G60" s="323"/>
      <c r="H60" s="264"/>
      <c r="I60" s="107"/>
    </row>
    <row r="61" spans="1:10" ht="78.75" x14ac:dyDescent="0.2">
      <c r="A61" s="42" t="s">
        <v>219</v>
      </c>
      <c r="B61" s="43">
        <v>461.6</v>
      </c>
      <c r="C61" s="43">
        <v>461.6</v>
      </c>
      <c r="D61" s="43">
        <v>88</v>
      </c>
      <c r="E61" s="43">
        <v>88</v>
      </c>
      <c r="F61" s="326">
        <f>D61/(B61+D61)*100</f>
        <v>16.011644832605533</v>
      </c>
      <c r="G61" s="326">
        <f>E61/(C61+E61)*100</f>
        <v>16.011644832605533</v>
      </c>
      <c r="H61" s="264" t="s">
        <v>842</v>
      </c>
      <c r="I61" s="107">
        <v>7456</v>
      </c>
    </row>
    <row r="62" spans="1:10" ht="67.5" x14ac:dyDescent="0.2">
      <c r="A62" s="156" t="s">
        <v>741</v>
      </c>
      <c r="B62" s="43">
        <v>2200</v>
      </c>
      <c r="C62" s="43">
        <v>1995.6</v>
      </c>
      <c r="D62" s="43">
        <v>135</v>
      </c>
      <c r="E62" s="43">
        <v>135</v>
      </c>
      <c r="F62" s="326">
        <f>D62/(B62+D62)*100</f>
        <v>5.7815845824411136</v>
      </c>
      <c r="G62" s="326">
        <f>E62/(C62+E62)*100</f>
        <v>6.3362433117431713</v>
      </c>
      <c r="H62" s="264" t="s">
        <v>821</v>
      </c>
      <c r="I62" s="107">
        <v>7454</v>
      </c>
    </row>
    <row r="63" spans="1:10" ht="38.25" x14ac:dyDescent="0.2">
      <c r="A63" s="40" t="s">
        <v>161</v>
      </c>
      <c r="B63" s="41">
        <f>SUM(B64:B69)</f>
        <v>10581.5</v>
      </c>
      <c r="C63" s="41">
        <f>SUM(C64:C69)</f>
        <v>10004.799999999999</v>
      </c>
      <c r="D63" s="41">
        <f>SUM(D64:D69)</f>
        <v>110</v>
      </c>
      <c r="E63" s="41">
        <f>SUM(E64:E69)</f>
        <v>110</v>
      </c>
      <c r="F63" s="323"/>
      <c r="G63" s="323"/>
      <c r="H63" s="264"/>
      <c r="I63" s="107"/>
    </row>
    <row r="64" spans="1:10" ht="56.25" hidden="1" x14ac:dyDescent="0.2">
      <c r="A64" s="156" t="s">
        <v>414</v>
      </c>
      <c r="B64" s="44"/>
      <c r="C64" s="44"/>
      <c r="D64" s="120">
        <v>0</v>
      </c>
      <c r="E64" s="120">
        <v>0</v>
      </c>
      <c r="F64" s="366" t="s">
        <v>159</v>
      </c>
      <c r="G64" s="367"/>
      <c r="H64" s="265" t="s">
        <v>315</v>
      </c>
      <c r="I64" s="107">
        <v>7749</v>
      </c>
    </row>
    <row r="65" spans="1:9" ht="102" x14ac:dyDescent="0.2">
      <c r="A65" s="156" t="s">
        <v>415</v>
      </c>
      <c r="B65" s="44">
        <v>9900</v>
      </c>
      <c r="C65" s="44">
        <v>9323.2999999999993</v>
      </c>
      <c r="D65" s="120">
        <v>100</v>
      </c>
      <c r="E65" s="120">
        <v>100</v>
      </c>
      <c r="F65" s="329">
        <f>D65/(B65+D65)*100</f>
        <v>1</v>
      </c>
      <c r="G65" s="329">
        <f>E65/(C65+E65)*100</f>
        <v>1.061199367525177</v>
      </c>
      <c r="H65" s="265" t="s">
        <v>826</v>
      </c>
      <c r="I65" s="107">
        <v>7840</v>
      </c>
    </row>
    <row r="66" spans="1:9" ht="76.5" x14ac:dyDescent="0.2">
      <c r="A66" s="42" t="s">
        <v>278</v>
      </c>
      <c r="B66" s="44">
        <v>30</v>
      </c>
      <c r="C66" s="44">
        <v>30</v>
      </c>
      <c r="D66" s="120">
        <v>10</v>
      </c>
      <c r="E66" s="120">
        <v>10</v>
      </c>
      <c r="F66" s="366" t="s">
        <v>548</v>
      </c>
      <c r="G66" s="367"/>
      <c r="H66" s="265" t="s">
        <v>822</v>
      </c>
      <c r="I66" s="107">
        <v>7388</v>
      </c>
    </row>
    <row r="67" spans="1:9" ht="140.25" hidden="1" x14ac:dyDescent="0.2">
      <c r="A67" s="42" t="s">
        <v>277</v>
      </c>
      <c r="B67" s="43"/>
      <c r="C67" s="43"/>
      <c r="D67" s="43">
        <v>0</v>
      </c>
      <c r="E67" s="43">
        <v>0</v>
      </c>
      <c r="F67" s="366" t="s">
        <v>86</v>
      </c>
      <c r="G67" s="367"/>
      <c r="H67" s="264" t="s">
        <v>316</v>
      </c>
      <c r="I67" s="107">
        <v>7741</v>
      </c>
    </row>
    <row r="68" spans="1:9" ht="63.75" customHeight="1" x14ac:dyDescent="0.2">
      <c r="A68" s="369" t="s">
        <v>257</v>
      </c>
      <c r="B68" s="197">
        <v>325.75</v>
      </c>
      <c r="C68" s="197">
        <v>325.75</v>
      </c>
      <c r="D68" s="120">
        <v>0</v>
      </c>
      <c r="E68" s="120">
        <v>0</v>
      </c>
      <c r="F68" s="384" t="s">
        <v>87</v>
      </c>
      <c r="G68" s="385"/>
      <c r="H68" s="265" t="s">
        <v>823</v>
      </c>
      <c r="I68" s="383">
        <v>7745</v>
      </c>
    </row>
    <row r="69" spans="1:9" ht="45" x14ac:dyDescent="0.2">
      <c r="A69" s="370"/>
      <c r="B69" s="198">
        <v>325.75</v>
      </c>
      <c r="C69" s="198">
        <v>325.75</v>
      </c>
      <c r="D69" s="46">
        <v>0</v>
      </c>
      <c r="E69" s="46">
        <v>0</v>
      </c>
      <c r="F69" s="384" t="s">
        <v>87</v>
      </c>
      <c r="G69" s="385"/>
      <c r="H69" s="330" t="s">
        <v>824</v>
      </c>
      <c r="I69" s="383"/>
    </row>
    <row r="70" spans="1:9" ht="51" x14ac:dyDescent="0.2">
      <c r="A70" s="40" t="s">
        <v>752</v>
      </c>
      <c r="B70" s="45">
        <f>SUM(B71:B75)</f>
        <v>7992.1</v>
      </c>
      <c r="C70" s="45">
        <f>SUM(C71:C75)</f>
        <v>7983.7</v>
      </c>
      <c r="D70" s="45">
        <f>SUM(D71:D75)</f>
        <v>1077.5999999999999</v>
      </c>
      <c r="E70" s="45">
        <f>SUM(E71:E75)</f>
        <v>1077.5999999999999</v>
      </c>
      <c r="F70" s="45"/>
      <c r="G70" s="45"/>
      <c r="H70" s="264"/>
      <c r="I70" s="107"/>
    </row>
    <row r="71" spans="1:9" ht="51" x14ac:dyDescent="0.2">
      <c r="A71" s="42" t="s">
        <v>258</v>
      </c>
      <c r="B71" s="43">
        <v>1517.7</v>
      </c>
      <c r="C71" s="43">
        <v>1517.7</v>
      </c>
      <c r="D71" s="379">
        <v>1077.3</v>
      </c>
      <c r="E71" s="379">
        <v>1077.3</v>
      </c>
      <c r="F71" s="386">
        <v>12.5</v>
      </c>
      <c r="G71" s="386">
        <v>12.5</v>
      </c>
      <c r="H71" s="388" t="s">
        <v>742</v>
      </c>
      <c r="I71" s="110" t="s">
        <v>235</v>
      </c>
    </row>
    <row r="72" spans="1:9" ht="51" x14ac:dyDescent="0.2">
      <c r="A72" s="42" t="s">
        <v>259</v>
      </c>
      <c r="B72" s="43">
        <v>483</v>
      </c>
      <c r="C72" s="43">
        <v>483</v>
      </c>
      <c r="D72" s="380"/>
      <c r="E72" s="380"/>
      <c r="F72" s="387"/>
      <c r="G72" s="387"/>
      <c r="H72" s="389"/>
      <c r="I72" s="110" t="s">
        <v>235</v>
      </c>
    </row>
    <row r="73" spans="1:9" ht="102.75" customHeight="1" x14ac:dyDescent="0.2">
      <c r="A73" s="373" t="s">
        <v>549</v>
      </c>
      <c r="B73" s="43">
        <v>102.9</v>
      </c>
      <c r="C73" s="43">
        <v>94.8</v>
      </c>
      <c r="D73" s="305">
        <v>0</v>
      </c>
      <c r="E73" s="305">
        <v>0</v>
      </c>
      <c r="F73" s="375" t="s">
        <v>87</v>
      </c>
      <c r="G73" s="376"/>
      <c r="H73" s="330" t="s">
        <v>426</v>
      </c>
      <c r="I73" s="383">
        <v>7587</v>
      </c>
    </row>
    <row r="74" spans="1:9" ht="133.5" customHeight="1" x14ac:dyDescent="0.2">
      <c r="A74" s="374"/>
      <c r="B74" s="43">
        <v>5600</v>
      </c>
      <c r="C74" s="43">
        <v>5600</v>
      </c>
      <c r="D74" s="305">
        <v>0</v>
      </c>
      <c r="E74" s="305">
        <v>0</v>
      </c>
      <c r="F74" s="377"/>
      <c r="G74" s="378"/>
      <c r="H74" s="266" t="s">
        <v>554</v>
      </c>
      <c r="I74" s="383"/>
    </row>
    <row r="75" spans="1:9" ht="63.75" customHeight="1" x14ac:dyDescent="0.2">
      <c r="A75" s="156" t="s">
        <v>417</v>
      </c>
      <c r="B75" s="43">
        <v>288.5</v>
      </c>
      <c r="C75" s="43">
        <v>288.2</v>
      </c>
      <c r="D75" s="305">
        <v>0.3</v>
      </c>
      <c r="E75" s="305">
        <v>0.3</v>
      </c>
      <c r="F75" s="331">
        <f>D75/(B75+D75)*100</f>
        <v>0.10387811634349028</v>
      </c>
      <c r="G75" s="331">
        <f>E75/(C75+E75)*100</f>
        <v>0.10398613518197573</v>
      </c>
      <c r="H75" s="332" t="s">
        <v>427</v>
      </c>
      <c r="I75" s="159" t="s">
        <v>416</v>
      </c>
    </row>
    <row r="76" spans="1:9" ht="38.25" hidden="1" x14ac:dyDescent="0.25">
      <c r="A76" s="235" t="s">
        <v>83</v>
      </c>
      <c r="B76" s="41">
        <f>SUM(B77:B79)</f>
        <v>0</v>
      </c>
      <c r="C76" s="41">
        <f t="shared" ref="C76:E76" si="9">SUM(C77:C79)</f>
        <v>0</v>
      </c>
      <c r="D76" s="41">
        <f t="shared" si="9"/>
        <v>0</v>
      </c>
      <c r="E76" s="41">
        <f t="shared" si="9"/>
        <v>0</v>
      </c>
      <c r="F76" s="320"/>
      <c r="G76" s="320"/>
      <c r="H76" s="264"/>
      <c r="I76" s="107"/>
    </row>
    <row r="77" spans="1:9" ht="102" hidden="1" x14ac:dyDescent="0.2">
      <c r="A77" s="42" t="s">
        <v>111</v>
      </c>
      <c r="B77" s="43"/>
      <c r="C77" s="43"/>
      <c r="D77" s="43"/>
      <c r="E77" s="43"/>
      <c r="F77" s="326" t="e">
        <f>D77/B77*100</f>
        <v>#DIV/0!</v>
      </c>
      <c r="G77" s="326" t="e">
        <f>E77/C77*100</f>
        <v>#DIV/0!</v>
      </c>
      <c r="H77" s="264" t="s">
        <v>90</v>
      </c>
      <c r="I77" s="107"/>
    </row>
    <row r="78" spans="1:9" ht="127.5" hidden="1" x14ac:dyDescent="0.2">
      <c r="A78" s="42" t="s">
        <v>281</v>
      </c>
      <c r="B78" s="43"/>
      <c r="C78" s="43"/>
      <c r="D78" s="43">
        <v>0</v>
      </c>
      <c r="E78" s="43">
        <v>0</v>
      </c>
      <c r="F78" s="366" t="s">
        <v>159</v>
      </c>
      <c r="G78" s="367"/>
      <c r="H78" s="381" t="s">
        <v>287</v>
      </c>
      <c r="I78" s="119" t="s">
        <v>279</v>
      </c>
    </row>
    <row r="79" spans="1:9" ht="63.75" hidden="1" x14ac:dyDescent="0.2">
      <c r="A79" s="42" t="s">
        <v>282</v>
      </c>
      <c r="B79" s="43"/>
      <c r="C79" s="43"/>
      <c r="D79" s="43">
        <v>0</v>
      </c>
      <c r="E79" s="43">
        <v>0</v>
      </c>
      <c r="F79" s="366" t="s">
        <v>159</v>
      </c>
      <c r="G79" s="367"/>
      <c r="H79" s="382"/>
      <c r="I79" s="119" t="s">
        <v>280</v>
      </c>
    </row>
    <row r="80" spans="1:9" ht="63.75" hidden="1" x14ac:dyDescent="0.2">
      <c r="A80" s="40" t="s">
        <v>260</v>
      </c>
      <c r="B80" s="45">
        <f>B81</f>
        <v>0</v>
      </c>
      <c r="C80" s="45">
        <f t="shared" ref="C80:E80" si="10">C81</f>
        <v>0</v>
      </c>
      <c r="D80" s="45">
        <f t="shared" si="10"/>
        <v>0</v>
      </c>
      <c r="E80" s="45">
        <f t="shared" si="10"/>
        <v>0</v>
      </c>
      <c r="F80" s="323" t="e">
        <f t="shared" ref="F80" si="11">D80/B80*100</f>
        <v>#DIV/0!</v>
      </c>
      <c r="G80" s="323">
        <v>0</v>
      </c>
      <c r="H80" s="264"/>
      <c r="I80" s="107"/>
    </row>
    <row r="81" spans="1:9" ht="89.25" hidden="1" x14ac:dyDescent="0.2">
      <c r="A81" s="42" t="s">
        <v>261</v>
      </c>
      <c r="B81" s="43"/>
      <c r="C81" s="43"/>
      <c r="D81" s="43">
        <v>0</v>
      </c>
      <c r="E81" s="43">
        <v>0</v>
      </c>
      <c r="F81" s="366" t="s">
        <v>159</v>
      </c>
      <c r="G81" s="367"/>
      <c r="H81" s="264" t="s">
        <v>317</v>
      </c>
      <c r="I81" s="107">
        <v>7459</v>
      </c>
    </row>
    <row r="82" spans="1:9" ht="63.75" hidden="1" x14ac:dyDescent="0.2">
      <c r="A82" s="235" t="s">
        <v>550</v>
      </c>
      <c r="B82" s="45">
        <f>B83</f>
        <v>0</v>
      </c>
      <c r="C82" s="45">
        <f t="shared" ref="C82:E82" si="12">C83</f>
        <v>0</v>
      </c>
      <c r="D82" s="45">
        <f t="shared" si="12"/>
        <v>0</v>
      </c>
      <c r="E82" s="45">
        <f t="shared" si="12"/>
        <v>0</v>
      </c>
      <c r="F82" s="333"/>
      <c r="G82" s="333"/>
      <c r="H82" s="328"/>
      <c r="I82" s="107"/>
    </row>
    <row r="83" spans="1:9" ht="102" hidden="1" x14ac:dyDescent="0.2">
      <c r="A83" s="42" t="s">
        <v>551</v>
      </c>
      <c r="B83" s="43"/>
      <c r="C83" s="43"/>
      <c r="D83" s="43"/>
      <c r="E83" s="43"/>
      <c r="F83" s="325">
        <f>D83/(B83+D83+52.9)*100</f>
        <v>0</v>
      </c>
      <c r="G83" s="325">
        <f>E83/(C83+E83+39.4)*100</f>
        <v>0</v>
      </c>
      <c r="H83" s="264"/>
      <c r="I83" s="107">
        <v>7459</v>
      </c>
    </row>
    <row r="84" spans="1:9" ht="51" x14ac:dyDescent="0.25">
      <c r="A84" s="40" t="s">
        <v>751</v>
      </c>
      <c r="B84" s="41">
        <f>B85+B95+B93+B94</f>
        <v>100375.49999999999</v>
      </c>
      <c r="C84" s="41">
        <f>C85+C95+C93+C94</f>
        <v>98205.599999999991</v>
      </c>
      <c r="D84" s="41">
        <f>D85+D95+D93+D94</f>
        <v>6</v>
      </c>
      <c r="E84" s="41">
        <f>E85+E95+E93+E94</f>
        <v>6</v>
      </c>
      <c r="F84" s="320"/>
      <c r="G84" s="320"/>
      <c r="H84" s="264"/>
      <c r="I84" s="107"/>
    </row>
    <row r="85" spans="1:9" ht="135" x14ac:dyDescent="0.2">
      <c r="A85" s="234" t="s">
        <v>743</v>
      </c>
      <c r="B85" s="43">
        <v>57544.9</v>
      </c>
      <c r="C85" s="43">
        <v>57544.9</v>
      </c>
      <c r="D85" s="43">
        <v>6</v>
      </c>
      <c r="E85" s="43">
        <v>6</v>
      </c>
      <c r="F85" s="326">
        <v>0</v>
      </c>
      <c r="G85" s="326">
        <v>0</v>
      </c>
      <c r="H85" s="330" t="s">
        <v>760</v>
      </c>
      <c r="I85" s="127">
        <v>2724</v>
      </c>
    </row>
    <row r="86" spans="1:9" x14ac:dyDescent="0.2">
      <c r="A86" s="160" t="s">
        <v>19</v>
      </c>
      <c r="B86" s="43"/>
      <c r="C86" s="173"/>
      <c r="D86" s="173"/>
      <c r="E86" s="173"/>
      <c r="F86" s="330"/>
      <c r="G86" s="330"/>
      <c r="H86" s="330"/>
      <c r="I86" s="107"/>
    </row>
    <row r="87" spans="1:9" ht="76.5" x14ac:dyDescent="0.2">
      <c r="A87" s="131" t="s">
        <v>744</v>
      </c>
      <c r="B87" s="162">
        <v>7131.65</v>
      </c>
      <c r="C87" s="174">
        <v>7131.65</v>
      </c>
      <c r="D87" s="174">
        <v>0</v>
      </c>
      <c r="E87" s="174">
        <v>0</v>
      </c>
      <c r="F87" s="334">
        <v>0</v>
      </c>
      <c r="G87" s="334">
        <v>0</v>
      </c>
      <c r="H87" s="330" t="s">
        <v>755</v>
      </c>
      <c r="I87" s="107"/>
    </row>
    <row r="88" spans="1:9" ht="102" x14ac:dyDescent="0.2">
      <c r="A88" s="131" t="s">
        <v>754</v>
      </c>
      <c r="B88" s="162">
        <v>50413.25</v>
      </c>
      <c r="C88" s="174">
        <v>50413.3</v>
      </c>
      <c r="D88" s="174">
        <v>6</v>
      </c>
      <c r="E88" s="174">
        <v>6</v>
      </c>
      <c r="F88" s="334">
        <v>0</v>
      </c>
      <c r="G88" s="334">
        <v>0</v>
      </c>
      <c r="H88" s="330" t="s">
        <v>756</v>
      </c>
      <c r="I88" s="107"/>
    </row>
    <row r="89" spans="1:9" x14ac:dyDescent="0.2">
      <c r="A89" s="131" t="s">
        <v>283</v>
      </c>
      <c r="B89" s="162"/>
      <c r="C89" s="174"/>
      <c r="D89" s="174"/>
      <c r="E89" s="174"/>
      <c r="F89" s="334"/>
      <c r="G89" s="334"/>
      <c r="H89" s="330"/>
      <c r="I89" s="107"/>
    </row>
    <row r="90" spans="1:9" ht="63.75" x14ac:dyDescent="0.2">
      <c r="A90" s="131" t="s">
        <v>757</v>
      </c>
      <c r="B90" s="175">
        <v>42433.5</v>
      </c>
      <c r="C90" s="175">
        <v>42433.5</v>
      </c>
      <c r="D90" s="175">
        <v>6</v>
      </c>
      <c r="E90" s="175">
        <v>6</v>
      </c>
      <c r="F90" s="335"/>
      <c r="G90" s="335"/>
      <c r="H90" s="330" t="s">
        <v>756</v>
      </c>
    </row>
    <row r="91" spans="1:9" ht="25.5" x14ac:dyDescent="0.2">
      <c r="A91" s="131" t="s">
        <v>758</v>
      </c>
      <c r="B91" s="175">
        <v>6803.8</v>
      </c>
      <c r="C91" s="175">
        <v>6803.8</v>
      </c>
      <c r="D91" s="175">
        <v>0</v>
      </c>
      <c r="E91" s="175">
        <v>0</v>
      </c>
      <c r="F91" s="336">
        <v>0</v>
      </c>
      <c r="G91" s="336">
        <v>0</v>
      </c>
      <c r="H91" s="330" t="s">
        <v>284</v>
      </c>
    </row>
    <row r="92" spans="1:9" ht="45" x14ac:dyDescent="0.2">
      <c r="A92" s="131" t="s">
        <v>759</v>
      </c>
      <c r="B92" s="175">
        <v>1176</v>
      </c>
      <c r="C92" s="175">
        <v>1176</v>
      </c>
      <c r="D92" s="175">
        <v>0</v>
      </c>
      <c r="E92" s="175">
        <v>0</v>
      </c>
      <c r="F92" s="336">
        <v>0</v>
      </c>
      <c r="G92" s="336">
        <v>0</v>
      </c>
      <c r="H92" s="330" t="s">
        <v>285</v>
      </c>
    </row>
    <row r="93" spans="1:9" ht="89.25" x14ac:dyDescent="0.2">
      <c r="A93" s="160" t="s">
        <v>745</v>
      </c>
      <c r="B93" s="176">
        <v>1531.9</v>
      </c>
      <c r="C93" s="176">
        <v>1531.9</v>
      </c>
      <c r="D93" s="337">
        <v>0</v>
      </c>
      <c r="E93" s="337">
        <v>0</v>
      </c>
      <c r="F93" s="337">
        <v>0</v>
      </c>
      <c r="G93" s="337">
        <v>0</v>
      </c>
      <c r="H93" s="330" t="s">
        <v>753</v>
      </c>
      <c r="I93">
        <v>1032</v>
      </c>
    </row>
    <row r="94" spans="1:9" ht="127.5" x14ac:dyDescent="0.2">
      <c r="A94" s="160" t="s">
        <v>419</v>
      </c>
      <c r="B94" s="338">
        <v>786.7</v>
      </c>
      <c r="C94" s="339">
        <v>633.70000000000005</v>
      </c>
      <c r="D94" s="339">
        <v>0</v>
      </c>
      <c r="E94" s="339">
        <v>0</v>
      </c>
      <c r="F94" s="368" t="s">
        <v>153</v>
      </c>
      <c r="G94" s="368"/>
      <c r="H94" s="330" t="s">
        <v>420</v>
      </c>
      <c r="I94" s="161" t="s">
        <v>418</v>
      </c>
    </row>
    <row r="95" spans="1:9" ht="38.25" x14ac:dyDescent="0.2">
      <c r="A95" s="7" t="s">
        <v>286</v>
      </c>
      <c r="B95" s="340">
        <f>SUM(B97:B103)</f>
        <v>40512</v>
      </c>
      <c r="C95" s="340">
        <f>SUM(C97:C103)</f>
        <v>38495.099999999991</v>
      </c>
      <c r="D95" s="340">
        <f>SUM(D97:D103)</f>
        <v>0</v>
      </c>
      <c r="E95" s="340">
        <f>SUM(E97:E103)</f>
        <v>0</v>
      </c>
      <c r="F95" s="368" t="s">
        <v>153</v>
      </c>
      <c r="G95" s="368"/>
      <c r="H95" s="341" t="s">
        <v>552</v>
      </c>
      <c r="I95">
        <v>1011</v>
      </c>
    </row>
    <row r="96" spans="1:9" x14ac:dyDescent="0.2">
      <c r="A96" s="128" t="s">
        <v>19</v>
      </c>
      <c r="B96" s="43"/>
      <c r="C96" s="43"/>
      <c r="D96" s="43"/>
      <c r="E96" s="43"/>
      <c r="F96" s="368"/>
      <c r="G96" s="368"/>
      <c r="H96" s="342"/>
    </row>
    <row r="97" spans="1:9" ht="48" x14ac:dyDescent="0.2">
      <c r="A97" s="130" t="s">
        <v>706</v>
      </c>
      <c r="B97" s="129">
        <v>2127.6999999999998</v>
      </c>
      <c r="C97" s="129">
        <v>1977.8</v>
      </c>
      <c r="D97" s="129">
        <v>0</v>
      </c>
      <c r="E97" s="129">
        <v>0</v>
      </c>
      <c r="F97" s="365" t="s">
        <v>153</v>
      </c>
      <c r="G97" s="365"/>
      <c r="H97" s="343" t="s">
        <v>555</v>
      </c>
      <c r="I97" s="15">
        <f>C97/B97*100</f>
        <v>92.954833858156704</v>
      </c>
    </row>
    <row r="98" spans="1:9" ht="48" x14ac:dyDescent="0.2">
      <c r="A98" s="130" t="s">
        <v>688</v>
      </c>
      <c r="B98" s="129">
        <v>9994.5</v>
      </c>
      <c r="C98" s="129">
        <v>9769.2999999999993</v>
      </c>
      <c r="D98" s="129">
        <v>0</v>
      </c>
      <c r="E98" s="129">
        <v>0</v>
      </c>
      <c r="F98" s="365" t="s">
        <v>153</v>
      </c>
      <c r="G98" s="365"/>
      <c r="H98" s="343" t="s">
        <v>555</v>
      </c>
      <c r="I98" s="15">
        <f t="shared" ref="I98:I103" si="13">C98/B98*100</f>
        <v>97.746760718395109</v>
      </c>
    </row>
    <row r="99" spans="1:9" ht="48" x14ac:dyDescent="0.2">
      <c r="A99" s="130" t="s">
        <v>689</v>
      </c>
      <c r="B99" s="129">
        <v>9987.1</v>
      </c>
      <c r="C99" s="129">
        <v>8803.6</v>
      </c>
      <c r="D99" s="129">
        <v>0</v>
      </c>
      <c r="E99" s="129">
        <v>0</v>
      </c>
      <c r="F99" s="365" t="s">
        <v>153</v>
      </c>
      <c r="G99" s="365"/>
      <c r="H99" s="343" t="s">
        <v>555</v>
      </c>
      <c r="I99" s="15">
        <f t="shared" si="13"/>
        <v>88.149713129937624</v>
      </c>
    </row>
    <row r="100" spans="1:9" ht="72" x14ac:dyDescent="0.2">
      <c r="A100" s="130" t="s">
        <v>697</v>
      </c>
      <c r="B100" s="129">
        <v>2823.1</v>
      </c>
      <c r="C100" s="129">
        <v>2823.1</v>
      </c>
      <c r="D100" s="129">
        <v>0</v>
      </c>
      <c r="E100" s="129">
        <v>0</v>
      </c>
      <c r="F100" s="365" t="s">
        <v>153</v>
      </c>
      <c r="G100" s="365"/>
      <c r="H100" s="343" t="s">
        <v>746</v>
      </c>
      <c r="I100" s="15">
        <f t="shared" si="13"/>
        <v>100</v>
      </c>
    </row>
    <row r="101" spans="1:9" ht="84" x14ac:dyDescent="0.2">
      <c r="A101" s="130" t="s">
        <v>660</v>
      </c>
      <c r="B101" s="129">
        <v>9999.5</v>
      </c>
      <c r="C101" s="129">
        <v>9757.6</v>
      </c>
      <c r="D101" s="129">
        <v>0</v>
      </c>
      <c r="E101" s="129">
        <v>0</v>
      </c>
      <c r="F101" s="365" t="s">
        <v>153</v>
      </c>
      <c r="G101" s="365"/>
      <c r="H101" s="343" t="s">
        <v>555</v>
      </c>
      <c r="I101" s="15">
        <f t="shared" si="13"/>
        <v>97.580879043952208</v>
      </c>
    </row>
    <row r="102" spans="1:9" ht="48" customHeight="1" x14ac:dyDescent="0.2">
      <c r="A102" s="130" t="s">
        <v>673</v>
      </c>
      <c r="B102" s="129">
        <v>2912</v>
      </c>
      <c r="C102" s="129">
        <v>2912</v>
      </c>
      <c r="D102" s="129">
        <v>0</v>
      </c>
      <c r="E102" s="129">
        <v>0</v>
      </c>
      <c r="F102" s="365" t="s">
        <v>153</v>
      </c>
      <c r="G102" s="365"/>
      <c r="H102" s="343" t="s">
        <v>746</v>
      </c>
      <c r="I102" s="15">
        <f t="shared" si="13"/>
        <v>100</v>
      </c>
    </row>
    <row r="103" spans="1:9" ht="36" x14ac:dyDescent="0.2">
      <c r="A103" s="130" t="s">
        <v>672</v>
      </c>
      <c r="B103" s="129">
        <v>2668.1</v>
      </c>
      <c r="C103" s="129">
        <v>2451.6999999999998</v>
      </c>
      <c r="D103" s="129">
        <v>0</v>
      </c>
      <c r="E103" s="129">
        <v>0</v>
      </c>
      <c r="F103" s="365" t="s">
        <v>153</v>
      </c>
      <c r="G103" s="365"/>
      <c r="H103" s="343" t="s">
        <v>555</v>
      </c>
      <c r="I103" s="15">
        <f t="shared" si="13"/>
        <v>91.889359469285253</v>
      </c>
    </row>
  </sheetData>
  <autoFilter ref="A7:H103"/>
  <mergeCells count="61">
    <mergeCell ref="F20:G20"/>
    <mergeCell ref="A3:H3"/>
    <mergeCell ref="D4:E4"/>
    <mergeCell ref="F4:G4"/>
    <mergeCell ref="A5:A6"/>
    <mergeCell ref="B5:C5"/>
    <mergeCell ref="D5:E5"/>
    <mergeCell ref="F5:F6"/>
    <mergeCell ref="G5:G6"/>
    <mergeCell ref="H5:H6"/>
    <mergeCell ref="F12:G12"/>
    <mergeCell ref="F13:G13"/>
    <mergeCell ref="F14:G14"/>
    <mergeCell ref="F18:G18"/>
    <mergeCell ref="F19:G19"/>
    <mergeCell ref="H50:H51"/>
    <mergeCell ref="F28:G28"/>
    <mergeCell ref="F34:G34"/>
    <mergeCell ref="F40:G40"/>
    <mergeCell ref="F44:G44"/>
    <mergeCell ref="F47:G47"/>
    <mergeCell ref="F78:G78"/>
    <mergeCell ref="F15:G15"/>
    <mergeCell ref="H78:H79"/>
    <mergeCell ref="F79:G79"/>
    <mergeCell ref="I73:I74"/>
    <mergeCell ref="I68:I69"/>
    <mergeCell ref="F69:G69"/>
    <mergeCell ref="F71:F72"/>
    <mergeCell ref="G71:G72"/>
    <mergeCell ref="H71:H72"/>
    <mergeCell ref="F68:G68"/>
    <mergeCell ref="F48:G48"/>
    <mergeCell ref="F50:F51"/>
    <mergeCell ref="G50:G51"/>
    <mergeCell ref="F53:G53"/>
    <mergeCell ref="F56:G56"/>
    <mergeCell ref="A32:A33"/>
    <mergeCell ref="A53:A54"/>
    <mergeCell ref="F54:G54"/>
    <mergeCell ref="A73:A74"/>
    <mergeCell ref="F73:G74"/>
    <mergeCell ref="D71:D72"/>
    <mergeCell ref="E71:E72"/>
    <mergeCell ref="A68:A69"/>
    <mergeCell ref="D50:D51"/>
    <mergeCell ref="E50:E51"/>
    <mergeCell ref="F64:G64"/>
    <mergeCell ref="F66:G66"/>
    <mergeCell ref="F67:G67"/>
    <mergeCell ref="F103:G103"/>
    <mergeCell ref="F81:G81"/>
    <mergeCell ref="F94:G94"/>
    <mergeCell ref="F98:G98"/>
    <mergeCell ref="F99:G99"/>
    <mergeCell ref="F100:G100"/>
    <mergeCell ref="F101:G101"/>
    <mergeCell ref="F102:G102"/>
    <mergeCell ref="F95:G95"/>
    <mergeCell ref="F96:G96"/>
    <mergeCell ref="F97:G97"/>
  </mergeCells>
  <pageMargins left="0.70866141732283472" right="0.31496062992125984" top="0.59055118110236227" bottom="0.35433070866141736" header="0.31496062992125984" footer="0.31496062992125984"/>
  <pageSetup paperSize="9" scale="79" fitToHeight="0"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S38"/>
  <sheetViews>
    <sheetView zoomScale="70" zoomScaleNormal="70" workbookViewId="0">
      <pane ySplit="6" topLeftCell="A7" activePane="bottomLeft" state="frozen"/>
      <selection pane="bottomLeft" activeCell="M17" sqref="M17"/>
    </sheetView>
  </sheetViews>
  <sheetFormatPr defaultRowHeight="18.75" x14ac:dyDescent="0.3"/>
  <cols>
    <col min="1" max="1" width="22" style="135" customWidth="1"/>
    <col min="2" max="2" width="32" style="136" customWidth="1"/>
    <col min="3" max="3" width="16.5703125" style="136" customWidth="1"/>
    <col min="4" max="4" width="35.85546875" style="136" customWidth="1"/>
    <col min="5" max="5" width="15.85546875" style="136" customWidth="1"/>
    <col min="6" max="6" width="40.28515625" style="136" customWidth="1"/>
    <col min="7" max="7" width="15.85546875" style="136" customWidth="1"/>
    <col min="8" max="8" width="41.28515625" style="136" customWidth="1"/>
    <col min="9" max="9" width="16.42578125" style="136" customWidth="1"/>
    <col min="10" max="10" width="42.42578125" style="136" customWidth="1"/>
    <col min="11" max="11" width="20" style="136" hidden="1" customWidth="1"/>
    <col min="12" max="12" width="15.7109375" style="136" customWidth="1"/>
    <col min="13" max="13" width="39.42578125" style="136" customWidth="1"/>
    <col min="14" max="15" width="19.42578125" style="136" customWidth="1"/>
    <col min="16" max="16" width="14.42578125" style="136" hidden="1" customWidth="1"/>
    <col min="20" max="16384" width="9.140625" style="136"/>
  </cols>
  <sheetData>
    <row r="1" spans="1:16" ht="18.75" customHeight="1" x14ac:dyDescent="0.3">
      <c r="O1" s="194" t="s">
        <v>636</v>
      </c>
    </row>
    <row r="2" spans="1:16" x14ac:dyDescent="0.3">
      <c r="O2" s="219" t="s">
        <v>192</v>
      </c>
    </row>
    <row r="3" spans="1:16" ht="18.75" customHeight="1" x14ac:dyDescent="0.3">
      <c r="B3" s="218" t="s">
        <v>806</v>
      </c>
      <c r="C3" s="135"/>
      <c r="D3" s="135"/>
      <c r="E3" s="135"/>
      <c r="F3" s="135"/>
      <c r="G3" s="135"/>
      <c r="H3" s="135"/>
      <c r="I3" s="135"/>
    </row>
    <row r="4" spans="1:16" x14ac:dyDescent="0.3">
      <c r="L4" s="137" t="s">
        <v>49</v>
      </c>
    </row>
    <row r="5" spans="1:16" s="138" customFormat="1" ht="22.5" customHeight="1" x14ac:dyDescent="0.2">
      <c r="A5" s="397" t="s">
        <v>638</v>
      </c>
      <c r="B5" s="397" t="s">
        <v>239</v>
      </c>
      <c r="C5" s="397"/>
      <c r="D5" s="397" t="s">
        <v>249</v>
      </c>
      <c r="E5" s="397"/>
      <c r="F5" s="401" t="s">
        <v>270</v>
      </c>
      <c r="G5" s="402"/>
      <c r="H5" s="397" t="s">
        <v>395</v>
      </c>
      <c r="I5" s="397"/>
      <c r="J5" s="397" t="s">
        <v>538</v>
      </c>
      <c r="K5" s="397"/>
      <c r="L5" s="397"/>
      <c r="M5" s="397" t="s">
        <v>648</v>
      </c>
      <c r="N5" s="397"/>
      <c r="O5" s="397"/>
    </row>
    <row r="6" spans="1:16" s="138" customFormat="1" ht="37.5" x14ac:dyDescent="0.2">
      <c r="A6" s="397"/>
      <c r="B6" s="139" t="s">
        <v>318</v>
      </c>
      <c r="C6" s="139" t="s">
        <v>319</v>
      </c>
      <c r="D6" s="139" t="s">
        <v>318</v>
      </c>
      <c r="E6" s="139" t="s">
        <v>319</v>
      </c>
      <c r="F6" s="139" t="s">
        <v>318</v>
      </c>
      <c r="G6" s="139" t="s">
        <v>319</v>
      </c>
      <c r="H6" s="139" t="s">
        <v>318</v>
      </c>
      <c r="I6" s="139" t="s">
        <v>319</v>
      </c>
      <c r="J6" s="139" t="s">
        <v>318</v>
      </c>
      <c r="K6" s="139" t="s">
        <v>320</v>
      </c>
      <c r="L6" s="139" t="s">
        <v>319</v>
      </c>
      <c r="M6" s="262" t="s">
        <v>318</v>
      </c>
      <c r="N6" s="262" t="s">
        <v>320</v>
      </c>
      <c r="O6" s="262" t="s">
        <v>319</v>
      </c>
      <c r="P6" s="146" t="s">
        <v>345</v>
      </c>
    </row>
    <row r="7" spans="1:16" ht="325.5" customHeight="1" x14ac:dyDescent="0.3">
      <c r="A7" s="398" t="s">
        <v>14</v>
      </c>
      <c r="B7" s="140" t="s">
        <v>321</v>
      </c>
      <c r="C7" s="140">
        <v>0</v>
      </c>
      <c r="D7" s="140" t="s">
        <v>322</v>
      </c>
      <c r="E7" s="141">
        <v>1891.9</v>
      </c>
      <c r="F7" s="140" t="s">
        <v>323</v>
      </c>
      <c r="G7" s="141">
        <v>2697.8</v>
      </c>
      <c r="H7" s="140" t="s">
        <v>430</v>
      </c>
      <c r="I7" s="141">
        <v>6737.5</v>
      </c>
      <c r="J7" s="140" t="s">
        <v>321</v>
      </c>
      <c r="K7" s="141">
        <v>0</v>
      </c>
      <c r="L7" s="141">
        <v>0</v>
      </c>
      <c r="M7" s="140" t="s">
        <v>321</v>
      </c>
      <c r="N7" s="141">
        <v>0</v>
      </c>
      <c r="O7" s="141">
        <v>0</v>
      </c>
      <c r="P7" s="147" t="s">
        <v>344</v>
      </c>
    </row>
    <row r="8" spans="1:16" ht="325.5" customHeight="1" x14ac:dyDescent="0.3">
      <c r="A8" s="400"/>
      <c r="B8" s="140" t="s">
        <v>321</v>
      </c>
      <c r="C8" s="140">
        <v>0</v>
      </c>
      <c r="D8" s="140" t="s">
        <v>321</v>
      </c>
      <c r="E8" s="140">
        <v>0</v>
      </c>
      <c r="F8" s="140" t="s">
        <v>321</v>
      </c>
      <c r="G8" s="140">
        <v>0</v>
      </c>
      <c r="H8" s="140" t="s">
        <v>321</v>
      </c>
      <c r="I8" s="140">
        <v>0</v>
      </c>
      <c r="J8" s="140" t="s">
        <v>321</v>
      </c>
      <c r="K8" s="140">
        <v>0</v>
      </c>
      <c r="L8" s="141">
        <v>0</v>
      </c>
      <c r="M8" s="140" t="s">
        <v>804</v>
      </c>
      <c r="N8" s="141">
        <v>1537.6</v>
      </c>
      <c r="O8" s="141">
        <v>1537.6</v>
      </c>
      <c r="P8" s="147" t="s">
        <v>803</v>
      </c>
    </row>
    <row r="9" spans="1:16" ht="325.5" customHeight="1" x14ac:dyDescent="0.3">
      <c r="A9" s="399"/>
      <c r="B9" s="140" t="s">
        <v>321</v>
      </c>
      <c r="C9" s="140">
        <v>0</v>
      </c>
      <c r="D9" s="140" t="s">
        <v>321</v>
      </c>
      <c r="E9" s="140">
        <v>0</v>
      </c>
      <c r="F9" s="140" t="s">
        <v>321</v>
      </c>
      <c r="G9" s="140">
        <v>0</v>
      </c>
      <c r="H9" s="140" t="s">
        <v>321</v>
      </c>
      <c r="I9" s="140">
        <v>0</v>
      </c>
      <c r="J9" s="140" t="s">
        <v>639</v>
      </c>
      <c r="K9" s="141">
        <v>255.6</v>
      </c>
      <c r="L9" s="141">
        <v>255.4</v>
      </c>
      <c r="M9" s="140" t="s">
        <v>805</v>
      </c>
      <c r="N9" s="141">
        <v>3086.6</v>
      </c>
      <c r="O9" s="141">
        <v>3085.8</v>
      </c>
      <c r="P9" s="147" t="s">
        <v>542</v>
      </c>
    </row>
    <row r="10" spans="1:16" ht="228" customHeight="1" x14ac:dyDescent="0.3">
      <c r="A10" s="139" t="s">
        <v>324</v>
      </c>
      <c r="B10" s="140" t="s">
        <v>321</v>
      </c>
      <c r="C10" s="141">
        <v>0</v>
      </c>
      <c r="D10" s="140" t="s">
        <v>325</v>
      </c>
      <c r="E10" s="141">
        <v>6646.9</v>
      </c>
      <c r="F10" s="141" t="s">
        <v>321</v>
      </c>
      <c r="G10" s="141">
        <v>0</v>
      </c>
      <c r="H10" s="140" t="s">
        <v>321</v>
      </c>
      <c r="I10" s="141">
        <v>0</v>
      </c>
      <c r="J10" s="140" t="s">
        <v>321</v>
      </c>
      <c r="K10" s="141">
        <v>0</v>
      </c>
      <c r="L10" s="141">
        <v>0</v>
      </c>
      <c r="M10" s="140" t="s">
        <v>321</v>
      </c>
      <c r="N10" s="141">
        <v>0</v>
      </c>
      <c r="O10" s="141">
        <v>0</v>
      </c>
      <c r="P10" s="147"/>
    </row>
    <row r="11" spans="1:16" ht="131.25" customHeight="1" x14ac:dyDescent="0.3">
      <c r="A11" s="397" t="s">
        <v>326</v>
      </c>
      <c r="B11" s="140" t="s">
        <v>321</v>
      </c>
      <c r="C11" s="141">
        <v>0</v>
      </c>
      <c r="D11" s="140" t="s">
        <v>327</v>
      </c>
      <c r="E11" s="141">
        <v>876.3</v>
      </c>
      <c r="F11" s="141" t="s">
        <v>321</v>
      </c>
      <c r="G11" s="141">
        <v>0</v>
      </c>
      <c r="H11" s="140" t="s">
        <v>321</v>
      </c>
      <c r="I11" s="141">
        <v>0</v>
      </c>
      <c r="J11" s="140" t="s">
        <v>321</v>
      </c>
      <c r="K11" s="141">
        <v>0</v>
      </c>
      <c r="L11" s="141">
        <v>0</v>
      </c>
      <c r="M11" s="140" t="s">
        <v>321</v>
      </c>
      <c r="N11" s="141">
        <v>0</v>
      </c>
      <c r="O11" s="141">
        <v>0</v>
      </c>
      <c r="P11" s="147"/>
    </row>
    <row r="12" spans="1:16" ht="259.5" customHeight="1" x14ac:dyDescent="0.3">
      <c r="A12" s="397"/>
      <c r="B12" s="140" t="s">
        <v>328</v>
      </c>
      <c r="C12" s="141">
        <v>10</v>
      </c>
      <c r="D12" s="140" t="s">
        <v>328</v>
      </c>
      <c r="E12" s="141">
        <v>6.5</v>
      </c>
      <c r="F12" s="140" t="s">
        <v>328</v>
      </c>
      <c r="G12" s="141">
        <v>14.5</v>
      </c>
      <c r="H12" s="140" t="s">
        <v>431</v>
      </c>
      <c r="I12" s="141">
        <v>84.8</v>
      </c>
      <c r="J12" s="140" t="s">
        <v>321</v>
      </c>
      <c r="K12" s="141">
        <v>0</v>
      </c>
      <c r="L12" s="141">
        <v>0</v>
      </c>
      <c r="M12" s="140" t="s">
        <v>321</v>
      </c>
      <c r="N12" s="141">
        <v>0</v>
      </c>
      <c r="O12" s="141">
        <v>0</v>
      </c>
      <c r="P12" s="147" t="s">
        <v>341</v>
      </c>
    </row>
    <row r="13" spans="1:16" ht="188.25" customHeight="1" x14ac:dyDescent="0.3">
      <c r="A13" s="397"/>
      <c r="B13" s="142" t="s">
        <v>329</v>
      </c>
      <c r="C13" s="141">
        <v>261.39999999999998</v>
      </c>
      <c r="D13" s="140" t="s">
        <v>330</v>
      </c>
      <c r="E13" s="141">
        <v>276.8</v>
      </c>
      <c r="F13" s="140" t="s">
        <v>331</v>
      </c>
      <c r="G13" s="141">
        <v>312.7</v>
      </c>
      <c r="H13" s="140" t="s">
        <v>321</v>
      </c>
      <c r="I13" s="141">
        <v>0</v>
      </c>
      <c r="J13" s="140" t="s">
        <v>321</v>
      </c>
      <c r="K13" s="141">
        <v>0</v>
      </c>
      <c r="L13" s="141">
        <v>0</v>
      </c>
      <c r="M13" s="140" t="s">
        <v>321</v>
      </c>
      <c r="N13" s="141">
        <v>0</v>
      </c>
      <c r="O13" s="141">
        <v>0</v>
      </c>
      <c r="P13" s="147" t="s">
        <v>264</v>
      </c>
    </row>
    <row r="14" spans="1:16" ht="237.75" customHeight="1" x14ac:dyDescent="0.3">
      <c r="A14" s="397"/>
      <c r="B14" s="140" t="s">
        <v>321</v>
      </c>
      <c r="C14" s="141">
        <v>0</v>
      </c>
      <c r="D14" s="140" t="s">
        <v>321</v>
      </c>
      <c r="E14" s="141">
        <v>0</v>
      </c>
      <c r="F14" s="140" t="s">
        <v>332</v>
      </c>
      <c r="G14" s="141">
        <v>13.2</v>
      </c>
      <c r="H14" s="140" t="s">
        <v>332</v>
      </c>
      <c r="I14" s="141">
        <v>996.1</v>
      </c>
      <c r="J14" s="140" t="s">
        <v>556</v>
      </c>
      <c r="K14" s="141">
        <v>793.4</v>
      </c>
      <c r="L14" s="141">
        <v>793</v>
      </c>
      <c r="M14" s="140" t="s">
        <v>321</v>
      </c>
      <c r="N14" s="141">
        <v>0</v>
      </c>
      <c r="O14" s="141">
        <v>0</v>
      </c>
      <c r="P14" s="147" t="s">
        <v>273</v>
      </c>
    </row>
    <row r="15" spans="1:16" ht="228" customHeight="1" x14ac:dyDescent="0.3">
      <c r="A15" s="139" t="s">
        <v>333</v>
      </c>
      <c r="B15" s="140" t="s">
        <v>334</v>
      </c>
      <c r="C15" s="141">
        <v>902.8</v>
      </c>
      <c r="D15" s="140" t="s">
        <v>321</v>
      </c>
      <c r="E15" s="141">
        <v>0</v>
      </c>
      <c r="F15" s="140" t="s">
        <v>335</v>
      </c>
      <c r="G15" s="141">
        <v>7512.8</v>
      </c>
      <c r="H15" s="140" t="s">
        <v>321</v>
      </c>
      <c r="I15" s="141">
        <v>0</v>
      </c>
      <c r="J15" s="140" t="s">
        <v>321</v>
      </c>
      <c r="K15" s="141">
        <v>0</v>
      </c>
      <c r="L15" s="141">
        <v>0</v>
      </c>
      <c r="M15" s="140" t="s">
        <v>321</v>
      </c>
      <c r="N15" s="141">
        <v>0</v>
      </c>
      <c r="O15" s="141">
        <v>0</v>
      </c>
      <c r="P15" s="147" t="s">
        <v>342</v>
      </c>
    </row>
    <row r="16" spans="1:16" ht="409.5" customHeight="1" x14ac:dyDescent="0.3">
      <c r="A16" s="398" t="s">
        <v>336</v>
      </c>
      <c r="B16" s="140" t="s">
        <v>321</v>
      </c>
      <c r="C16" s="141">
        <v>0</v>
      </c>
      <c r="D16" s="140" t="s">
        <v>321</v>
      </c>
      <c r="E16" s="141">
        <v>0</v>
      </c>
      <c r="F16" s="140" t="s">
        <v>337</v>
      </c>
      <c r="G16" s="141">
        <v>150</v>
      </c>
      <c r="H16" s="140" t="s">
        <v>432</v>
      </c>
      <c r="I16" s="141">
        <v>300</v>
      </c>
      <c r="J16" s="140" t="s">
        <v>640</v>
      </c>
      <c r="K16" s="141">
        <v>100</v>
      </c>
      <c r="L16" s="141">
        <v>100</v>
      </c>
      <c r="M16" s="140" t="s">
        <v>843</v>
      </c>
      <c r="N16" s="141">
        <v>150</v>
      </c>
      <c r="O16" s="141">
        <v>150</v>
      </c>
      <c r="P16" s="147" t="s">
        <v>343</v>
      </c>
    </row>
    <row r="17" spans="1:16" ht="236.25" customHeight="1" x14ac:dyDescent="0.3">
      <c r="A17" s="399"/>
      <c r="B17" s="140" t="s">
        <v>321</v>
      </c>
      <c r="C17" s="141">
        <v>0</v>
      </c>
      <c r="D17" s="140" t="s">
        <v>321</v>
      </c>
      <c r="E17" s="141">
        <v>0</v>
      </c>
      <c r="F17" s="140" t="s">
        <v>321</v>
      </c>
      <c r="G17" s="141">
        <v>0</v>
      </c>
      <c r="H17" s="140" t="s">
        <v>321</v>
      </c>
      <c r="I17" s="141">
        <v>0</v>
      </c>
      <c r="J17" s="142" t="s">
        <v>637</v>
      </c>
      <c r="K17" s="141">
        <v>545.5</v>
      </c>
      <c r="L17" s="141">
        <v>545.5</v>
      </c>
      <c r="M17" s="140" t="s">
        <v>321</v>
      </c>
      <c r="N17" s="141">
        <v>0</v>
      </c>
      <c r="O17" s="141">
        <v>0</v>
      </c>
      <c r="P17" s="147" t="s">
        <v>557</v>
      </c>
    </row>
    <row r="18" spans="1:16" ht="94.5" customHeight="1" x14ac:dyDescent="0.3">
      <c r="A18" s="139" t="s">
        <v>338</v>
      </c>
      <c r="B18" s="140" t="s">
        <v>339</v>
      </c>
      <c r="C18" s="141">
        <v>1402.7</v>
      </c>
      <c r="D18" s="140" t="s">
        <v>321</v>
      </c>
      <c r="E18" s="141">
        <v>0</v>
      </c>
      <c r="F18" s="141" t="s">
        <v>321</v>
      </c>
      <c r="G18" s="141">
        <v>0</v>
      </c>
      <c r="H18" s="140" t="s">
        <v>321</v>
      </c>
      <c r="I18" s="141">
        <v>0</v>
      </c>
      <c r="J18" s="140" t="s">
        <v>321</v>
      </c>
      <c r="K18" s="141">
        <v>0</v>
      </c>
      <c r="L18" s="141">
        <v>0</v>
      </c>
      <c r="M18" s="140" t="s">
        <v>321</v>
      </c>
      <c r="N18" s="141">
        <v>0</v>
      </c>
      <c r="O18" s="141">
        <v>0</v>
      </c>
      <c r="P18" s="147"/>
    </row>
    <row r="19" spans="1:16" s="135" customFormat="1" x14ac:dyDescent="0.3">
      <c r="A19" s="143" t="s">
        <v>340</v>
      </c>
      <c r="B19" s="143"/>
      <c r="C19" s="144">
        <f>SUM(C7:C18)</f>
        <v>2576.8999999999996</v>
      </c>
      <c r="D19" s="144"/>
      <c r="E19" s="144">
        <f>SUM(E7:E18)</f>
        <v>9698.3999999999978</v>
      </c>
      <c r="F19" s="144"/>
      <c r="G19" s="144">
        <f>SUM(G7:G18)</f>
        <v>10701</v>
      </c>
      <c r="H19" s="144"/>
      <c r="I19" s="144">
        <f>SUM(I7:I18)</f>
        <v>8118.4000000000005</v>
      </c>
      <c r="J19" s="144"/>
      <c r="K19" s="144">
        <f t="shared" ref="K19:L19" si="0">SUM(K7:K18)</f>
        <v>1694.5</v>
      </c>
      <c r="L19" s="144">
        <f t="shared" si="0"/>
        <v>1693.9</v>
      </c>
      <c r="M19" s="144"/>
      <c r="N19" s="144">
        <f t="shared" ref="N19:O19" si="1">SUM(N7:N18)</f>
        <v>4774.2</v>
      </c>
      <c r="O19" s="144">
        <f t="shared" si="1"/>
        <v>4773.3999999999996</v>
      </c>
    </row>
    <row r="20" spans="1:16" x14ac:dyDescent="0.3">
      <c r="C20" s="145"/>
      <c r="E20" s="145"/>
      <c r="F20" s="145"/>
      <c r="G20" s="145"/>
      <c r="I20" s="145"/>
    </row>
    <row r="21" spans="1:16" x14ac:dyDescent="0.3">
      <c r="C21" s="145"/>
      <c r="E21" s="145"/>
      <c r="F21" s="145"/>
      <c r="G21" s="145"/>
      <c r="I21" s="145"/>
    </row>
    <row r="22" spans="1:16" x14ac:dyDescent="0.3">
      <c r="C22" s="145"/>
      <c r="E22" s="145"/>
      <c r="F22" s="145"/>
      <c r="G22" s="145"/>
      <c r="I22" s="145"/>
    </row>
    <row r="23" spans="1:16" x14ac:dyDescent="0.3">
      <c r="C23" s="145"/>
      <c r="E23" s="145"/>
      <c r="F23" s="145"/>
      <c r="G23" s="145"/>
      <c r="I23" s="145"/>
    </row>
    <row r="24" spans="1:16" x14ac:dyDescent="0.3">
      <c r="C24" s="145"/>
      <c r="E24" s="145"/>
      <c r="F24" s="145"/>
      <c r="G24" s="145"/>
      <c r="I24" s="145"/>
    </row>
    <row r="25" spans="1:16" x14ac:dyDescent="0.3">
      <c r="C25" s="145"/>
      <c r="E25" s="145"/>
      <c r="F25" s="145"/>
      <c r="G25" s="145"/>
      <c r="I25" s="145"/>
    </row>
    <row r="26" spans="1:16" x14ac:dyDescent="0.3">
      <c r="C26" s="145"/>
      <c r="E26" s="145"/>
      <c r="F26" s="145"/>
      <c r="G26" s="145"/>
      <c r="I26" s="145"/>
    </row>
    <row r="27" spans="1:16" x14ac:dyDescent="0.3">
      <c r="C27" s="145"/>
      <c r="E27" s="145"/>
      <c r="F27" s="145"/>
      <c r="G27" s="145"/>
      <c r="I27" s="145"/>
    </row>
    <row r="28" spans="1:16" x14ac:dyDescent="0.3">
      <c r="C28" s="145"/>
      <c r="E28" s="145"/>
      <c r="F28" s="145"/>
      <c r="G28" s="145"/>
      <c r="I28" s="145"/>
    </row>
    <row r="29" spans="1:16" x14ac:dyDescent="0.3">
      <c r="C29" s="145"/>
      <c r="E29" s="145"/>
      <c r="F29" s="145"/>
      <c r="G29" s="145"/>
      <c r="I29" s="145"/>
    </row>
    <row r="30" spans="1:16" x14ac:dyDescent="0.3">
      <c r="C30" s="145"/>
      <c r="E30" s="145"/>
      <c r="F30" s="145"/>
      <c r="G30" s="145"/>
      <c r="I30" s="145"/>
    </row>
    <row r="31" spans="1:16" x14ac:dyDescent="0.3">
      <c r="C31" s="145"/>
      <c r="E31" s="145"/>
      <c r="F31" s="145"/>
      <c r="G31" s="145"/>
      <c r="I31" s="145"/>
    </row>
    <row r="32" spans="1:16" x14ac:dyDescent="0.3">
      <c r="C32" s="145"/>
      <c r="E32" s="145"/>
      <c r="F32" s="145"/>
      <c r="G32" s="145"/>
      <c r="I32" s="145"/>
    </row>
    <row r="33" spans="3:9" x14ac:dyDescent="0.3">
      <c r="C33" s="145"/>
      <c r="E33" s="145"/>
      <c r="F33" s="145"/>
      <c r="G33" s="145"/>
      <c r="I33" s="145"/>
    </row>
    <row r="34" spans="3:9" x14ac:dyDescent="0.3">
      <c r="C34" s="145"/>
      <c r="E34" s="145"/>
      <c r="F34" s="145"/>
      <c r="G34" s="145"/>
      <c r="I34" s="145"/>
    </row>
    <row r="35" spans="3:9" x14ac:dyDescent="0.3">
      <c r="C35" s="145"/>
      <c r="E35" s="145"/>
      <c r="F35" s="145"/>
      <c r="G35" s="145"/>
      <c r="I35" s="145"/>
    </row>
    <row r="36" spans="3:9" x14ac:dyDescent="0.3">
      <c r="C36" s="145"/>
      <c r="E36" s="145"/>
      <c r="F36" s="145"/>
      <c r="G36" s="145"/>
      <c r="I36" s="145"/>
    </row>
    <row r="37" spans="3:9" x14ac:dyDescent="0.3">
      <c r="C37" s="145"/>
      <c r="E37" s="145"/>
      <c r="F37" s="145"/>
      <c r="G37" s="145"/>
      <c r="I37" s="145"/>
    </row>
    <row r="38" spans="3:9" x14ac:dyDescent="0.3">
      <c r="C38" s="145"/>
      <c r="E38" s="145"/>
      <c r="F38" s="145"/>
      <c r="G38" s="145"/>
      <c r="I38" s="145"/>
    </row>
  </sheetData>
  <mergeCells count="10">
    <mergeCell ref="M5:O5"/>
    <mergeCell ref="J5:L5"/>
    <mergeCell ref="A16:A17"/>
    <mergeCell ref="A7:A9"/>
    <mergeCell ref="A11:A14"/>
    <mergeCell ref="A5:A6"/>
    <mergeCell ref="B5:C5"/>
    <mergeCell ref="D5:E5"/>
    <mergeCell ref="H5:I5"/>
    <mergeCell ref="F5:G5"/>
  </mergeCells>
  <pageMargins left="0.39370078740157483" right="0.39370078740157483" top="0.78740157480314965" bottom="0.39370078740157483" header="0" footer="0"/>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16</vt:i4>
      </vt:variant>
    </vt:vector>
  </HeadingPairs>
  <TitlesOfParts>
    <vt:vector size="36" baseType="lpstr">
      <vt:lpstr>Таблица 1 АДБ</vt:lpstr>
      <vt:lpstr>Тблица 2</vt:lpstr>
      <vt:lpstr>Струк 3 </vt:lpstr>
      <vt:lpstr>Рструк</vt:lpstr>
      <vt:lpstr>РГРБС</vt:lpstr>
      <vt:lpstr>ЖКХ табл 4 (59)</vt:lpstr>
      <vt:lpstr>ЖКХ  (0502 0505 консол 2024год)</vt:lpstr>
      <vt:lpstr>КГП и софин 5 (2024)</vt:lpstr>
      <vt:lpstr>Нац.проекты 2019-2024 6</vt:lpstr>
      <vt:lpstr>Р РЦП</vt:lpstr>
      <vt:lpstr>ПБС 7</vt:lpstr>
      <vt:lpstr>ВР 8</vt:lpstr>
      <vt:lpstr>Р ВР</vt:lpstr>
      <vt:lpstr>Р ФОТ</vt:lpstr>
      <vt:lpstr>Таблица 9 БУ</vt:lpstr>
      <vt:lpstr>Р МЗ БУ</vt:lpstr>
      <vt:lpstr>Р ИЦ БУ</vt:lpstr>
      <vt:lpstr>Р ПЛ БУ</vt:lpstr>
      <vt:lpstr>Таблица 10 МЗ из ГО 2024 год</vt:lpstr>
      <vt:lpstr>Р МП 2024</vt:lpstr>
      <vt:lpstr>'Таблица 1 АДБ'!APPT</vt:lpstr>
      <vt:lpstr>'Таблица 1 АДБ'!FIO</vt:lpstr>
      <vt:lpstr>'Таблица 1 АДБ'!LAST_CELL</vt:lpstr>
      <vt:lpstr>'Таблица 1 АДБ'!SIGN</vt:lpstr>
      <vt:lpstr>'ВР 8'!Заголовки_для_печати</vt:lpstr>
      <vt:lpstr>'ЖКХ  (0502 0505 консол 2024год)'!Заголовки_для_печати</vt:lpstr>
      <vt:lpstr>'ЖКХ табл 4 (59)'!Заголовки_для_печати</vt:lpstr>
      <vt:lpstr>'КГП и софин 5 (2024)'!Заголовки_для_печати</vt:lpstr>
      <vt:lpstr>'Нац.проекты 2019-2024 6'!Заголовки_для_печати</vt:lpstr>
      <vt:lpstr>'ПБС 7'!Заголовки_для_печати</vt:lpstr>
      <vt:lpstr>'Струк 3 '!Заголовки_для_печати</vt:lpstr>
      <vt:lpstr>'Таблица 1 АДБ'!Заголовки_для_печати</vt:lpstr>
      <vt:lpstr>'Таблица 9 БУ'!Заголовки_для_печати</vt:lpstr>
      <vt:lpstr>'КГП и софин 5 (2024)'!Область_печати</vt:lpstr>
      <vt:lpstr>'ПБС 7'!Область_печати</vt:lpstr>
      <vt:lpstr>'Струк 3 '!Область_печати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LLI</cp:lastModifiedBy>
  <cp:lastPrinted>2025-03-27T02:42:30Z</cp:lastPrinted>
  <dcterms:created xsi:type="dcterms:W3CDTF">1996-10-08T23:32:33Z</dcterms:created>
  <dcterms:modified xsi:type="dcterms:W3CDTF">2025-04-11T04:15:28Z</dcterms:modified>
</cp:coreProperties>
</file>